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ELLE\Desktop\Cécile\"/>
    </mc:Choice>
  </mc:AlternateContent>
  <bookViews>
    <workbookView xWindow="0" yWindow="0" windowWidth="20490" windowHeight="7755" tabRatio="548"/>
  </bookViews>
  <sheets>
    <sheet name="synthèse" sheetId="1" r:id="rId1"/>
    <sheet name="BLOC PM" sheetId="53228" r:id="rId2"/>
    <sheet name="UP PM" sheetId="53271" r:id="rId3"/>
    <sheet name="COURBE Vendus en Bloc" sheetId="53269" r:id="rId4"/>
    <sheet name="COURBE Vendus UP" sheetId="53272" r:id="rId5"/>
    <sheet name="HISTO NOffres" sheetId="53255" r:id="rId6"/>
    <sheet name="HISTO PRIXVENTE-1" sheetId="53229" r:id="rId7"/>
    <sheet name="HISTO PRIXVENTE-2" sheetId="53268" r:id="rId8"/>
    <sheet name="SourceGraphCourbe" sheetId="53263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8" hidden="1">SourceGraphCourbe!$A$1:$M$3527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PM'!$A$1:$S$19</definedName>
  </definedNames>
  <calcPr calcId="152511"/>
  <pivotCaches>
    <pivotCache cacheId="46" r:id="rId14"/>
  </pivotCaches>
</workbook>
</file>

<file path=xl/calcChain.xml><?xml version="1.0" encoding="utf-8"?>
<calcChain xmlns="http://schemas.openxmlformats.org/spreadsheetml/2006/main">
  <c r="T14" i="53271" l="1"/>
  <c r="T15" i="53271"/>
  <c r="T16" i="53271"/>
  <c r="T17" i="53271"/>
  <c r="T18" i="53271"/>
  <c r="T19" i="53271"/>
  <c r="T20" i="53271"/>
  <c r="T21" i="53271"/>
  <c r="T22" i="53271"/>
  <c r="C70" i="1"/>
  <c r="D70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B105" i="1"/>
  <c r="B106" i="1"/>
  <c r="AA31" i="1"/>
  <c r="Z31" i="1"/>
  <c r="J8" i="53228"/>
  <c r="H8" i="53228"/>
  <c r="T7" i="53271" l="1"/>
  <c r="T8" i="53271"/>
  <c r="T9" i="53271"/>
  <c r="T10" i="53271"/>
  <c r="T11" i="53271"/>
  <c r="T12" i="53271"/>
  <c r="T13" i="53271"/>
  <c r="T6" i="53271"/>
  <c r="N7" i="53271"/>
  <c r="N8" i="53271"/>
  <c r="N9" i="53271"/>
  <c r="N10" i="53271"/>
  <c r="N11" i="53271"/>
  <c r="N12" i="53271"/>
  <c r="N13" i="53271"/>
  <c r="N14" i="53271"/>
  <c r="N15" i="53271"/>
  <c r="N16" i="53271"/>
  <c r="N17" i="53271"/>
  <c r="N18" i="53271"/>
  <c r="N19" i="53271"/>
  <c r="N20" i="53271"/>
  <c r="N21" i="53271"/>
  <c r="K14" i="53271"/>
  <c r="K15" i="53271"/>
  <c r="K16" i="53271"/>
  <c r="K17" i="53271"/>
  <c r="K18" i="53271"/>
  <c r="K19" i="53271"/>
  <c r="K20" i="53271"/>
  <c r="K21" i="53271"/>
  <c r="K22" i="53271"/>
  <c r="H14" i="53271"/>
  <c r="H15" i="53271"/>
  <c r="H16" i="53271"/>
  <c r="H17" i="53271"/>
  <c r="H18" i="53271"/>
  <c r="H19" i="53271"/>
  <c r="H20" i="53271"/>
  <c r="H21" i="53271"/>
  <c r="H22" i="53271"/>
  <c r="M67" i="53228"/>
  <c r="M65" i="53228"/>
  <c r="M66" i="53228"/>
  <c r="M56" i="53228"/>
  <c r="M57" i="53228"/>
  <c r="M58" i="53228"/>
  <c r="M59" i="53228"/>
  <c r="M60" i="53228"/>
  <c r="M48" i="53228"/>
  <c r="M49" i="53228"/>
  <c r="M50" i="53228"/>
  <c r="M51" i="53228"/>
  <c r="M44" i="53228"/>
  <c r="M45" i="53228"/>
  <c r="M41" i="53228"/>
  <c r="M42" i="53228"/>
  <c r="M36" i="53228"/>
  <c r="M37" i="53228"/>
  <c r="M38" i="53228"/>
  <c r="M39" i="53228"/>
  <c r="M40" i="53228"/>
  <c r="M32" i="53228"/>
  <c r="M33" i="53228"/>
  <c r="M28" i="53228"/>
  <c r="M29" i="53228"/>
  <c r="M26" i="53228"/>
  <c r="M27" i="53228"/>
  <c r="M21" i="53228"/>
  <c r="M22" i="53228"/>
  <c r="M13" i="53228"/>
  <c r="M14" i="53228"/>
  <c r="M15" i="53228"/>
  <c r="M16" i="53228"/>
  <c r="M17" i="53228"/>
  <c r="M18" i="53228"/>
  <c r="M7" i="53228"/>
  <c r="M19" i="53228"/>
  <c r="M20" i="53228"/>
  <c r="M23" i="53228"/>
  <c r="M24" i="53228"/>
  <c r="M25" i="53228"/>
  <c r="M30" i="53228"/>
  <c r="M31" i="53228"/>
  <c r="M34" i="53228"/>
  <c r="M35" i="53228"/>
  <c r="M43" i="53228"/>
  <c r="M46" i="53228"/>
  <c r="M47" i="53228"/>
  <c r="M52" i="53228"/>
  <c r="M53" i="53228"/>
  <c r="M54" i="53228"/>
  <c r="M55" i="53228"/>
  <c r="M61" i="53228"/>
  <c r="M62" i="53228"/>
  <c r="M63" i="53228"/>
  <c r="M64" i="53228"/>
  <c r="H53" i="53228"/>
  <c r="H54" i="53228"/>
  <c r="H52" i="53228"/>
  <c r="H55" i="53228"/>
  <c r="H56" i="53228"/>
  <c r="H45" i="53228"/>
  <c r="H46" i="53228"/>
  <c r="H47" i="53228"/>
  <c r="H48" i="53228"/>
  <c r="H49" i="53228"/>
  <c r="H50" i="53228"/>
  <c r="H51" i="53228"/>
  <c r="H31" i="53228"/>
  <c r="H32" i="53228"/>
  <c r="H22" i="53228"/>
  <c r="H23" i="53228"/>
  <c r="H24" i="53228"/>
  <c r="H25" i="53228"/>
  <c r="K51" i="53228"/>
  <c r="K52" i="53228"/>
  <c r="K53" i="53228"/>
  <c r="K54" i="53228"/>
  <c r="K55" i="53228"/>
  <c r="K56" i="53228"/>
  <c r="K57" i="53228"/>
  <c r="K58" i="53228"/>
  <c r="K59" i="53228"/>
  <c r="K60" i="53228"/>
  <c r="K61" i="53228"/>
  <c r="K62" i="53228"/>
  <c r="K63" i="53228"/>
  <c r="K64" i="53228"/>
  <c r="K65" i="53228"/>
  <c r="K66" i="53228"/>
  <c r="K67" i="53228"/>
  <c r="K18" i="53228"/>
  <c r="K19" i="53228"/>
  <c r="K20" i="53228"/>
  <c r="K21" i="53228"/>
  <c r="K22" i="53228"/>
  <c r="K23" i="53228"/>
  <c r="K24" i="53228"/>
  <c r="K25" i="53228"/>
  <c r="K26" i="53228"/>
  <c r="K27" i="53228"/>
  <c r="K28" i="53228"/>
  <c r="K29" i="53228"/>
  <c r="K30" i="53228"/>
  <c r="K31" i="53228"/>
  <c r="K32" i="53228"/>
  <c r="K33" i="53228"/>
  <c r="K34" i="53228"/>
  <c r="K35" i="53228"/>
  <c r="K36" i="53228"/>
  <c r="K37" i="53228"/>
  <c r="K38" i="53228"/>
  <c r="K39" i="53228"/>
  <c r="K40" i="53228"/>
  <c r="K41" i="53228"/>
  <c r="K42" i="53228"/>
  <c r="K43" i="53228"/>
  <c r="K44" i="53228"/>
  <c r="K45" i="53228"/>
  <c r="K46" i="53228"/>
  <c r="K47" i="53228"/>
  <c r="K48" i="53228"/>
  <c r="K49" i="53228"/>
  <c r="K50" i="53228"/>
  <c r="J18" i="53228"/>
  <c r="J19" i="53228"/>
  <c r="J20" i="53228"/>
  <c r="J21" i="53228"/>
  <c r="J22" i="53228"/>
  <c r="J23" i="53228"/>
  <c r="J24" i="53228"/>
  <c r="J25" i="53228"/>
  <c r="J26" i="53228"/>
  <c r="J27" i="53228"/>
  <c r="J28" i="53228"/>
  <c r="J29" i="53228"/>
  <c r="J30" i="53228"/>
  <c r="J31" i="53228"/>
  <c r="J32" i="53228"/>
  <c r="J33" i="53228"/>
  <c r="J34" i="53228"/>
  <c r="J35" i="53228"/>
  <c r="J36" i="53228"/>
  <c r="J37" i="53228"/>
  <c r="J38" i="53228"/>
  <c r="J39" i="53228"/>
  <c r="J40" i="53228"/>
  <c r="J41" i="53228"/>
  <c r="J42" i="53228"/>
  <c r="J43" i="53228"/>
  <c r="J44" i="53228"/>
  <c r="J45" i="53228"/>
  <c r="J46" i="53228"/>
  <c r="J47" i="53228"/>
  <c r="J48" i="53228"/>
  <c r="J49" i="53228"/>
  <c r="J50" i="53228"/>
  <c r="J51" i="53228"/>
  <c r="J52" i="53228"/>
  <c r="J53" i="53228"/>
  <c r="J54" i="53228"/>
  <c r="J55" i="53228"/>
  <c r="J56" i="53228"/>
  <c r="J57" i="53228"/>
  <c r="J58" i="53228"/>
  <c r="J59" i="53228"/>
  <c r="J60" i="53228"/>
  <c r="J61" i="53228"/>
  <c r="J62" i="53228"/>
  <c r="J63" i="53228"/>
  <c r="J64" i="53228"/>
  <c r="J65" i="53228"/>
  <c r="J66" i="53228"/>
  <c r="J67" i="53228"/>
  <c r="H18" i="53228"/>
  <c r="H19" i="53228"/>
  <c r="H20" i="53228"/>
  <c r="H21" i="53228"/>
  <c r="H26" i="53228"/>
  <c r="H27" i="53228"/>
  <c r="H28" i="53228"/>
  <c r="H29" i="53228"/>
  <c r="H30" i="53228"/>
  <c r="H33" i="53228"/>
  <c r="H34" i="53228"/>
  <c r="H35" i="53228"/>
  <c r="H36" i="53228"/>
  <c r="H37" i="53228"/>
  <c r="H38" i="53228"/>
  <c r="H39" i="53228"/>
  <c r="H40" i="53228"/>
  <c r="H41" i="53228"/>
  <c r="H42" i="53228"/>
  <c r="H43" i="53228"/>
  <c r="H44" i="53228"/>
  <c r="H57" i="53228"/>
  <c r="H58" i="53228"/>
  <c r="H59" i="53228"/>
  <c r="H60" i="53228"/>
  <c r="H61" i="53228"/>
  <c r="H62" i="53228"/>
  <c r="H63" i="53228"/>
  <c r="H64" i="53228"/>
  <c r="H65" i="53228"/>
  <c r="H66" i="53228"/>
  <c r="H67" i="53228"/>
  <c r="K17" i="53228" l="1"/>
  <c r="J17" i="53228"/>
  <c r="H17" i="53228"/>
  <c r="K16" i="53228"/>
  <c r="J16" i="53228"/>
  <c r="H16" i="53228"/>
  <c r="K15" i="53228"/>
  <c r="J15" i="53228"/>
  <c r="H15" i="53228"/>
  <c r="K14" i="53228"/>
  <c r="J14" i="53228"/>
  <c r="H14" i="53228"/>
  <c r="K13" i="53228"/>
  <c r="J13" i="53228"/>
  <c r="H13" i="53228"/>
  <c r="M12" i="53228"/>
  <c r="K12" i="53228"/>
  <c r="J12" i="53228"/>
  <c r="H12" i="53228"/>
  <c r="M11" i="53228"/>
  <c r="K11" i="53228"/>
  <c r="J11" i="53228"/>
  <c r="H11" i="53228"/>
  <c r="E49" i="1" l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83" i="1"/>
  <c r="F83" i="1"/>
  <c r="E84" i="1"/>
  <c r="F84" i="1"/>
  <c r="E85" i="1"/>
  <c r="F85" i="1"/>
  <c r="E86" i="1"/>
  <c r="F86" i="1"/>
  <c r="E87" i="1"/>
  <c r="F87" i="1"/>
  <c r="E88" i="1"/>
  <c r="F88" i="1"/>
  <c r="B97" i="1"/>
  <c r="B98" i="1"/>
  <c r="B99" i="1"/>
  <c r="N6" i="53271"/>
  <c r="K7" i="53271"/>
  <c r="K8" i="53271"/>
  <c r="K9" i="53271"/>
  <c r="K10" i="53271"/>
  <c r="K11" i="53271"/>
  <c r="K12" i="53271"/>
  <c r="K13" i="53271"/>
  <c r="K6" i="53271"/>
  <c r="H7" i="53271"/>
  <c r="H8" i="53271"/>
  <c r="H9" i="53271"/>
  <c r="H10" i="53271"/>
  <c r="H11" i="53271"/>
  <c r="H12" i="53271"/>
  <c r="H13" i="53271"/>
  <c r="H6" i="53271"/>
  <c r="I57" i="1"/>
  <c r="H6" i="53228" l="1"/>
  <c r="M8" i="53228"/>
  <c r="M9" i="53228"/>
  <c r="M10" i="53228"/>
  <c r="K6" i="53228"/>
  <c r="K7" i="53228"/>
  <c r="K8" i="53228"/>
  <c r="K9" i="53228"/>
  <c r="K10" i="53228"/>
  <c r="J6" i="53228"/>
  <c r="J7" i="53228"/>
  <c r="J9" i="53228"/>
  <c r="J10" i="53228"/>
  <c r="H7" i="53228"/>
  <c r="H9" i="53228"/>
  <c r="H10" i="53228"/>
  <c r="H82" i="1" l="1"/>
  <c r="H96" i="1"/>
  <c r="AI6" i="53228" l="1"/>
  <c r="AI35" i="53228"/>
  <c r="B104" i="1" l="1"/>
  <c r="B107" i="1"/>
  <c r="B100" i="1"/>
  <c r="B101" i="1"/>
  <c r="B102" i="1"/>
  <c r="B103" i="1"/>
  <c r="H107" i="1"/>
  <c r="H106" i="1"/>
  <c r="H104" i="1"/>
  <c r="H105" i="1" l="1"/>
  <c r="E82" i="1" l="1"/>
  <c r="F82" i="1"/>
  <c r="F109" i="1" s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B106" i="1"/>
  <c r="AD106" i="1"/>
  <c r="Y107" i="1"/>
  <c r="Z107" i="1"/>
  <c r="AA107" i="1"/>
  <c r="AB107" i="1"/>
  <c r="AD107" i="1"/>
  <c r="Y108" i="1"/>
  <c r="Z108" i="1"/>
  <c r="AA108" i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D120" i="1"/>
  <c r="Y121" i="1"/>
  <c r="Z121" i="1"/>
  <c r="AA121" i="1"/>
  <c r="AB121" i="1"/>
  <c r="AD121" i="1"/>
  <c r="Y122" i="1"/>
  <c r="Z122" i="1"/>
  <c r="AA122" i="1"/>
  <c r="AB122" i="1"/>
  <c r="AD122" i="1"/>
  <c r="Y123" i="1"/>
  <c r="Z123" i="1"/>
  <c r="AA123" i="1"/>
  <c r="AB123" i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D136" i="1"/>
  <c r="Y137" i="1"/>
  <c r="Z137" i="1"/>
  <c r="AA137" i="1"/>
  <c r="AD137" i="1"/>
  <c r="Y138" i="1"/>
  <c r="Z138" i="1"/>
  <c r="AA138" i="1"/>
  <c r="AD138" i="1"/>
  <c r="Y139" i="1"/>
  <c r="Z139" i="1"/>
  <c r="AA139" i="1"/>
  <c r="AD139" i="1"/>
  <c r="Y140" i="1"/>
  <c r="Z140" i="1"/>
  <c r="AA140" i="1"/>
  <c r="AD140" i="1"/>
  <c r="Y141" i="1"/>
  <c r="Z141" i="1"/>
  <c r="AA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C37" i="1" s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109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B136" i="1" s="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B137" i="1" s="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B138" i="1" s="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B139" i="1" s="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AB140" i="1" s="1"/>
  <c r="C132" i="53271"/>
  <c r="F132" i="53271"/>
  <c r="G132" i="53271"/>
  <c r="AB141" i="1" s="1"/>
  <c r="AC123" i="1" l="1"/>
  <c r="AC122" i="1"/>
  <c r="AC114" i="1"/>
  <c r="AC106" i="1"/>
  <c r="AC126" i="1"/>
  <c r="AC111" i="1"/>
  <c r="AC108" i="1"/>
  <c r="B8" i="1"/>
  <c r="F112" i="1" s="1"/>
  <c r="AC102" i="1"/>
  <c r="AC120" i="1"/>
  <c r="AC92" i="1"/>
  <c r="AC129" i="1"/>
  <c r="AC93" i="1"/>
  <c r="AC104" i="1"/>
  <c r="AC137" i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E12" i="1" s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E28" i="1" l="1"/>
  <c r="F28" i="1" s="1"/>
  <c r="BT161" i="1"/>
  <c r="EW14" i="1"/>
  <c r="EV14" i="1"/>
  <c r="F14" i="1"/>
  <c r="E60" i="1"/>
  <c r="BM161" i="1"/>
  <c r="AH161" i="1"/>
  <c r="BR161" i="1"/>
  <c r="BX161" i="1"/>
  <c r="E74" i="1"/>
  <c r="E76" i="1"/>
  <c r="E69" i="1"/>
  <c r="BK161" i="1"/>
  <c r="BG161" i="1"/>
  <c r="E73" i="1"/>
  <c r="F16" i="1"/>
  <c r="BH161" i="1"/>
  <c r="E68" i="1"/>
  <c r="E67" i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G62" i="1" s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G50" i="1" s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G55" i="1" s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G63" i="1" s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G64" i="1" s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G56" i="1" s="1"/>
  <c r="BE154" i="1"/>
  <c r="D71" i="1" s="1"/>
  <c r="CS148" i="1"/>
  <c r="CS149" i="1"/>
  <c r="G54" i="1" s="1"/>
  <c r="CS150" i="1"/>
  <c r="CY148" i="1"/>
  <c r="CY150" i="1"/>
  <c r="CY149" i="1"/>
  <c r="G60" i="1" s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G57" i="1" s="1"/>
  <c r="CV150" i="1"/>
  <c r="DR150" i="1"/>
  <c r="DR148" i="1"/>
  <c r="DR160" i="1" s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G58" i="1" s="1"/>
  <c r="CG154" i="1"/>
  <c r="CN149" i="1"/>
  <c r="G49" i="1" s="1"/>
  <c r="EL150" i="1"/>
  <c r="AI154" i="1"/>
  <c r="C49" i="1" s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G53" i="1" s="1"/>
  <c r="CR148" i="1"/>
  <c r="CR150" i="1"/>
  <c r="BR159" i="1"/>
  <c r="BR160" i="1"/>
  <c r="CG160" i="1"/>
  <c r="CG159" i="1"/>
  <c r="BM160" i="1"/>
  <c r="BM159" i="1"/>
  <c r="CX150" i="1"/>
  <c r="CZ149" i="1"/>
  <c r="G61" i="1" s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BO159" i="1" s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C66" i="1" l="1"/>
  <c r="EU32" i="1" s="1"/>
  <c r="D66" i="1"/>
  <c r="BO160" i="1"/>
  <c r="BJ160" i="1"/>
  <c r="C76" i="1"/>
  <c r="EU42" i="1" s="1"/>
  <c r="BJ159" i="1"/>
  <c r="BG159" i="1"/>
  <c r="F59" i="1"/>
  <c r="C74" i="1"/>
  <c r="EU40" i="1" s="1"/>
  <c r="D74" i="1"/>
  <c r="CO159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EU36" i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AY160" i="1"/>
  <c r="C65" i="1"/>
  <c r="EU31" i="1" s="1"/>
  <c r="D65" i="1"/>
  <c r="F67" i="1"/>
  <c r="G67" i="1"/>
  <c r="F68" i="1"/>
  <c r="G68" i="1"/>
  <c r="BC160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T154" i="1"/>
  <c r="EO153" i="1"/>
  <c r="EO164" i="1" s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G48" i="1"/>
  <c r="F48" i="1"/>
  <c r="CM159" i="1"/>
  <c r="DJ153" i="1"/>
  <c r="CQ159" i="1"/>
  <c r="F52" i="1"/>
  <c r="DZ153" i="1"/>
  <c r="F61" i="1"/>
  <c r="CZ159" i="1"/>
  <c r="CT154" i="1"/>
  <c r="CT165" i="1" s="1"/>
  <c r="C55" i="1"/>
  <c r="EU21" i="1" s="1"/>
  <c r="CN154" i="1"/>
  <c r="EU15" i="1"/>
  <c r="EA160" i="1"/>
  <c r="EA153" i="1"/>
  <c r="D61" i="1"/>
  <c r="CZ154" i="1"/>
  <c r="CZ165" i="1" s="1"/>
  <c r="C61" i="1"/>
  <c r="EU27" i="1" s="1"/>
  <c r="CV159" i="1"/>
  <c r="F57" i="1"/>
  <c r="CY159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F55" i="1"/>
  <c r="CT159" i="1"/>
  <c r="CM154" i="1"/>
  <c r="AU159" i="1"/>
  <c r="CV154" i="1"/>
  <c r="C57" i="1"/>
  <c r="EU23" i="1" s="1"/>
  <c r="DE154" i="1"/>
  <c r="CX159" i="1"/>
  <c r="CR153" i="1"/>
  <c r="CR160" i="1"/>
  <c r="F58" i="1"/>
  <c r="CW159" i="1"/>
  <c r="AR159" i="1"/>
  <c r="EJ153" i="1"/>
  <c r="DK154" i="1"/>
  <c r="F54" i="1"/>
  <c r="CS159" i="1"/>
  <c r="CU153" i="1"/>
  <c r="CU160" i="1"/>
  <c r="DH154" i="1"/>
  <c r="AN160" i="1"/>
  <c r="F64" i="1"/>
  <c r="DC159" i="1"/>
  <c r="DE153" i="1"/>
  <c r="AT159" i="1"/>
  <c r="DB160" i="1"/>
  <c r="CX160" i="1"/>
  <c r="CM164" i="1"/>
  <c r="CM165" i="1"/>
  <c r="DF155" i="1"/>
  <c r="BA159" i="1"/>
  <c r="DG159" i="1"/>
  <c r="EI154" i="1"/>
  <c r="CP160" i="1"/>
  <c r="CP153" i="1"/>
  <c r="AO159" i="1"/>
  <c r="CZ160" i="1"/>
  <c r="DP154" i="1"/>
  <c r="F53" i="1"/>
  <c r="CR159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H57" i="1" l="1"/>
  <c r="H60" i="1"/>
  <c r="I60" i="1"/>
  <c r="DB165" i="1"/>
  <c r="H63" i="1"/>
  <c r="I63" i="1"/>
  <c r="I65" i="1"/>
  <c r="H65" i="1"/>
  <c r="I61" i="1"/>
  <c r="H61" i="1"/>
  <c r="DA165" i="1"/>
  <c r="I62" i="1"/>
  <c r="H62" i="1"/>
  <c r="H64" i="1"/>
  <c r="I64" i="1"/>
  <c r="CX165" i="1"/>
  <c r="H59" i="1"/>
  <c r="I59" i="1"/>
  <c r="CW165" i="1"/>
  <c r="H58" i="1"/>
  <c r="I58" i="1"/>
  <c r="DI164" i="1"/>
  <c r="CZ164" i="1"/>
  <c r="DA164" i="1"/>
  <c r="DB164" i="1"/>
  <c r="DO165" i="1"/>
  <c r="EV33" i="1"/>
  <c r="EW33" i="1"/>
  <c r="EV28" i="1"/>
  <c r="EW28" i="1"/>
  <c r="B62" i="1" s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EV20" i="1"/>
  <c r="EW20" i="1"/>
  <c r="B54" i="1" s="1"/>
  <c r="EV22" i="1"/>
  <c r="EW22" i="1"/>
  <c r="EV41" i="1"/>
  <c r="EW41" i="1"/>
  <c r="EV39" i="1"/>
  <c r="EW39" i="1"/>
  <c r="EV30" i="1"/>
  <c r="EW30" i="1"/>
  <c r="EV27" i="1"/>
  <c r="EW27" i="1"/>
  <c r="B61" i="1" s="1"/>
  <c r="EV21" i="1"/>
  <c r="EW21" i="1"/>
  <c r="EV40" i="1"/>
  <c r="EW40" i="1"/>
  <c r="EV36" i="1"/>
  <c r="EW36" i="1"/>
  <c r="EV29" i="1"/>
  <c r="EW29" i="1"/>
  <c r="B63" i="1" s="1"/>
  <c r="EV18" i="1"/>
  <c r="EW18" i="1"/>
  <c r="B52" i="1" s="1"/>
  <c r="EV31" i="1"/>
  <c r="EW31" i="1"/>
  <c r="B65" i="1" s="1"/>
  <c r="EV35" i="1"/>
  <c r="EW35" i="1"/>
  <c r="B69" i="1" s="1"/>
  <c r="EV25" i="1"/>
  <c r="EW25" i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48" i="1"/>
  <c r="H48" i="1"/>
  <c r="DK164" i="1"/>
  <c r="DK165" i="1"/>
  <c r="EA165" i="1"/>
  <c r="EA164" i="1"/>
  <c r="I52" i="1"/>
  <c r="H52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DG164" i="1"/>
  <c r="DG165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<sst xmlns="http://schemas.openxmlformats.org/spreadsheetml/2006/main" count="899" uniqueCount="408">
  <si>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</si>
  <si>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</si>
  <si>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</si>
  <si>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</si>
  <si>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</si>
  <si>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</si>
  <si>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</si>
  <si>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</si>
  <si>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</si>
  <si>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</si>
  <si>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</si>
  <si>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</si>
  <si>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</si>
  <si>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</si>
  <si>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</si>
  <si>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</si>
  <si>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</si>
  <si>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</si>
  <si>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</si>
  <si>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</si>
  <si>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</si>
  <si>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</si>
  <si>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</si>
  <si>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</si>
  <si>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</si>
  <si>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</si>
  <si>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</si>
  <si>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</si>
  <si>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</si>
  <si>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</si>
  <si>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</si>
  <si>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</si>
  <si>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</si>
  <si>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</si>
  <si>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</si>
  <si>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</si>
  <si>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</si>
  <si>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</si>
  <si>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</si>
  <si>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</si>
  <si>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</si>
  <si>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</si>
  <si>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</si>
  <si>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</si>
  <si>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</si>
  <si>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</si>
  <si>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</si>
  <si>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</si>
  <si>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</si>
  <si>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</si>
  <si>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</si>
  <si>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</si>
  <si>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</si>
  <si>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</si>
  <si>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</si>
  <si>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</si>
  <si>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</si>
  <si>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</si>
  <si>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</si>
  <si>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</si>
  <si>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</si>
  <si>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</si>
  <si>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</si>
  <si>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</si>
  <si>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</si>
  <si>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</si>
  <si>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</si>
  <si>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</si>
  <si>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</si>
  <si>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</si>
  <si>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</si>
  <si>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</si>
  <si>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</si>
  <si>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</si>
  <si>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</si>
  <si>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</si>
  <si>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</si>
  <si>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</si>
  <si>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</si>
  <si>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</si>
  <si>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</si>
  <si>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</si>
  <si>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</si>
  <si>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</si>
  <si>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</si>
  <si>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</si>
  <si>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</si>
  <si>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</si>
  <si>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</si>
  <si>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</si>
  <si>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</si>
  <si>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</si>
  <si>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</si>
  <si>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</si>
  <si>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</si>
  <si>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</si>
  <si>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</si>
  <si>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</si>
  <si>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</si>
  <si>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</si>
  <si>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</si>
  <si>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</si>
  <si>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</si>
  <si>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</si>
  <si>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</si>
  <si>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</si>
  <si>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</si>
  <si>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</si>
  <si>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</si>
  <si>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</si>
  <si>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</si>
  <si>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</si>
  <si>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</si>
  <si>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</si>
  <si>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</si>
  <si>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</si>
  <si>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</si>
  <si>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</si>
  <si>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</si>
  <si>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</si>
  <si>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</si>
  <si>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</si>
  <si>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</si>
  <si>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</si>
  <si>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</si>
  <si>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</si>
  <si>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</si>
  <si>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</si>
  <si>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</si>
  <si>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</si>
  <si>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</si>
  <si>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</si>
  <si>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</si>
  <si>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</si>
  <si>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</si>
  <si>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</si>
  <si>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</si>
  <si>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</si>
  <si>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</si>
  <si>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</si>
  <si>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</si>
  <si>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</si>
  <si>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</si>
  <si>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</si>
  <si>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</si>
  <si>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</si>
  <si>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</si>
  <si>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</si>
  <si>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</si>
  <si>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</si>
  <si>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</si>
  <si>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</si>
  <si>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</si>
  <si>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</si>
  <si>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</si>
  <si>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</si>
  <si>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</si>
  <si>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</si>
  <si>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</si>
  <si>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</si>
  <si>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</si>
  <si>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</si>
  <si>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</si>
  <si>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</si>
  <si>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</si>
  <si>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</si>
  <si>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</si>
  <si>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</si>
  <si>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</si>
  <si>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</si>
  <si>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</si>
  <si>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</si>
  <si>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</si>
  <si>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</si>
  <si>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</si>
  <si>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</si>
  <si>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</si>
  <si>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</si>
  <si>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</si>
  <si>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</si>
  <si>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</si>
  <si>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</si>
  <si>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</si>
  <si>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</si>
  <si>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</si>
  <si>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</si>
  <si>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</si>
  <si>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</si>
  <si>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</si>
  <si>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</si>
  <si>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Vunitaire (m3/ti)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</si>
  <si>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</si>
  <si>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</si>
  <si>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</si>
  <si>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</si>
  <si>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</si>
  <si>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Vente des experts 18/11/2021 - vendus</t>
  </si>
  <si>
    <t>Vente ONF 7/09/2021 - Vendus</t>
  </si>
  <si>
    <t>Vente ONF 14/10/2021 - Vendus</t>
  </si>
  <si>
    <t>Vente ONF 22/02/2022 - Vendus</t>
  </si>
  <si>
    <t>Ed</t>
  </si>
  <si>
    <t>*RETIRE</t>
  </si>
  <si>
    <t>*PAS D'OFFRE</t>
  </si>
  <si>
    <t>Vente ONF 13/10/2022 - Vendus</t>
  </si>
  <si>
    <t>Prix 3 (€/stère)</t>
  </si>
  <si>
    <t>Étiquettes de lignes</t>
  </si>
  <si>
    <t>Moyenne de Prix u (€/st)</t>
  </si>
  <si>
    <t>Moyenne de Nbre offres</t>
  </si>
  <si>
    <t>Total général</t>
  </si>
  <si>
    <t>Catégorie</t>
  </si>
  <si>
    <t>Vente ONF 21/03/2023 - Vendus</t>
  </si>
  <si>
    <t>Vente ONF 19/05/2022 - Vendus</t>
  </si>
  <si>
    <t>0,12 à 0,16 m3</t>
  </si>
  <si>
    <t>(Plusieurs éléments)</t>
  </si>
  <si>
    <t>AQUIBOSC</t>
  </si>
  <si>
    <t>Vente ONF 09/05/2023 - Vendus</t>
  </si>
  <si>
    <t>EGGER</t>
  </si>
  <si>
    <t>CREGE</t>
  </si>
  <si>
    <t>SEGUIN Scierie</t>
  </si>
  <si>
    <t>SMURFIT KAPPA</t>
  </si>
  <si>
    <t>LAPEGUE FORESTIERE</t>
  </si>
  <si>
    <t>MACE FORESTIERE</t>
  </si>
  <si>
    <t>Vente ONF 14/10/2023 - Vendus</t>
  </si>
  <si>
    <t>**par rapport à la dernière vente ONF (mai 2023)</t>
  </si>
  <si>
    <t xml:space="preserve">ONF </t>
  </si>
  <si>
    <t>0,03 à 0,08 m3</t>
  </si>
  <si>
    <t>0,08 à 0,12 m3</t>
  </si>
  <si>
    <t>0,16 à 0,20 m3</t>
  </si>
  <si>
    <t>ESPACE FORET</t>
  </si>
  <si>
    <t>JEANIN FORESTIERE</t>
  </si>
  <si>
    <t>LOGIFOR</t>
  </si>
  <si>
    <t>Vente des Experts 16/11/2023 - Vendus</t>
  </si>
  <si>
    <t>RESULTAT DE LA VENTE EXPERT du 20 juin 2024  - A distance</t>
  </si>
  <si>
    <t>241R31001</t>
  </si>
  <si>
    <t>241R31002</t>
  </si>
  <si>
    <t>241R31003</t>
  </si>
  <si>
    <t>241R31004</t>
  </si>
  <si>
    <t>241R31005</t>
  </si>
  <si>
    <t>241R31006</t>
  </si>
  <si>
    <t>241R31007</t>
  </si>
  <si>
    <t>241R31008</t>
  </si>
  <si>
    <t>241R31009</t>
  </si>
  <si>
    <t>241R31010</t>
  </si>
  <si>
    <t>241R31011</t>
  </si>
  <si>
    <t>241R31012</t>
  </si>
  <si>
    <t>241R31013</t>
  </si>
  <si>
    <t>241R31014</t>
  </si>
  <si>
    <t>241R31015</t>
  </si>
  <si>
    <t>241R31016</t>
  </si>
  <si>
    <t>241R31017</t>
  </si>
  <si>
    <t>241R31019</t>
  </si>
  <si>
    <t>241R31020</t>
  </si>
  <si>
    <t>241R31021</t>
  </si>
  <si>
    <t>241R31022</t>
  </si>
  <si>
    <t>241R31023</t>
  </si>
  <si>
    <t>241R31024</t>
  </si>
  <si>
    <t>241R31025</t>
  </si>
  <si>
    <t>241R31026</t>
  </si>
  <si>
    <t>241R31027</t>
  </si>
  <si>
    <t>241R31028</t>
  </si>
  <si>
    <t>241R31029</t>
  </si>
  <si>
    <t>241R31030</t>
  </si>
  <si>
    <t>241R31031</t>
  </si>
  <si>
    <t>241R31032</t>
  </si>
  <si>
    <t>241R31033</t>
  </si>
  <si>
    <t>241R31034</t>
  </si>
  <si>
    <t>241R31035</t>
  </si>
  <si>
    <t>241R31036</t>
  </si>
  <si>
    <t>241R31037</t>
  </si>
  <si>
    <t>241R31038</t>
  </si>
  <si>
    <t>241R31039</t>
  </si>
  <si>
    <t>241R31040</t>
  </si>
  <si>
    <t>241R31041</t>
  </si>
  <si>
    <t>241R31042</t>
  </si>
  <si>
    <t>241R31043</t>
  </si>
  <si>
    <t>241R31044</t>
  </si>
  <si>
    <t>241R31045</t>
  </si>
  <si>
    <t>241R31046</t>
  </si>
  <si>
    <t>241R31047</t>
  </si>
  <si>
    <t>241R31048</t>
  </si>
  <si>
    <t>241R31049</t>
  </si>
  <si>
    <t>241R31050</t>
  </si>
  <si>
    <t>241R31051</t>
  </si>
  <si>
    <t>241R31052</t>
  </si>
  <si>
    <t>241R31053</t>
  </si>
  <si>
    <t>241R31054</t>
  </si>
  <si>
    <t>241R31055</t>
  </si>
  <si>
    <t>241R31056</t>
  </si>
  <si>
    <t>241R31057</t>
  </si>
  <si>
    <t>241R31058</t>
  </si>
  <si>
    <t>241R31059</t>
  </si>
  <si>
    <t>241R31060</t>
  </si>
  <si>
    <t>241R31061</t>
  </si>
  <si>
    <t>241R31062</t>
  </si>
  <si>
    <t>241R31063</t>
  </si>
  <si>
    <t>AVENSAN (33)</t>
  </si>
  <si>
    <t>MEES (40)</t>
  </si>
  <si>
    <t>MESSANGES (40)</t>
  </si>
  <si>
    <t>MOLIETS-ET-MAA (40)</t>
  </si>
  <si>
    <t>ONESSE-ET-LAHARIE (40)</t>
  </si>
  <si>
    <t>PONTONX-SUR-ADOUR (40)</t>
  </si>
  <si>
    <t>LE PORGE (33)</t>
  </si>
  <si>
    <t>RIVIERE (40)</t>
  </si>
  <si>
    <t>SAUBION (40)</t>
  </si>
  <si>
    <t>SAUMOS (33)</t>
  </si>
  <si>
    <t>SEIGNOSSE (40)</t>
  </si>
  <si>
    <t>SOUSTONS (40)</t>
  </si>
  <si>
    <t>SAINT-AUBIN-DE-MEDOC (33)</t>
  </si>
  <si>
    <t>SAINT-MAGNE (33)</t>
  </si>
  <si>
    <t>SAINT-VINCENT-DE-TYROSSE (40)</t>
  </si>
  <si>
    <t>TARTAS (40)</t>
  </si>
  <si>
    <t>VENDAYS-MONTALIVET (33)</t>
  </si>
  <si>
    <t>MAILLAS (40)</t>
  </si>
  <si>
    <t>MAGESCQ (40)</t>
  </si>
  <si>
    <t>LUGOS (33)</t>
  </si>
  <si>
    <t>LUBBON (40)</t>
  </si>
  <si>
    <t>HOURTIN (33)</t>
  </si>
  <si>
    <t>HERM (40)</t>
  </si>
  <si>
    <t>GOUALADE (33)</t>
  </si>
  <si>
    <t>CARCANS (33)</t>
  </si>
  <si>
    <t>CALLEN (40)</t>
  </si>
  <si>
    <t>BROCAS (40)</t>
  </si>
  <si>
    <t>RION-DES-LANDES (40)</t>
  </si>
  <si>
    <t>MIMIZAN (40)</t>
  </si>
  <si>
    <t>E4</t>
  </si>
  <si>
    <t>CESTAS (33)</t>
  </si>
  <si>
    <t>CE</t>
  </si>
  <si>
    <t>E5</t>
  </si>
  <si>
    <t>LABADIE  Scierie</t>
  </si>
  <si>
    <t>FORESTIERE DU BORN</t>
  </si>
  <si>
    <t>SOCIETE DISTRIBUTION D'AQUITAINE</t>
  </si>
  <si>
    <t>SOMOMA</t>
  </si>
  <si>
    <t>JC LEJEUNE</t>
  </si>
  <si>
    <t>ROCHETTE</t>
  </si>
  <si>
    <t>BEYNEL</t>
  </si>
  <si>
    <t>LESBATS SCIERIE D'AQUITAINE</t>
  </si>
  <si>
    <t>MADERAS LARRETA</t>
  </si>
  <si>
    <t>MADERAS GARMENDIA</t>
  </si>
  <si>
    <t>HOSTEIN ET LAVAL</t>
  </si>
  <si>
    <t>86 255€</t>
  </si>
  <si>
    <t>85 520€</t>
  </si>
  <si>
    <t>54 397€</t>
  </si>
  <si>
    <t>53 900€</t>
  </si>
  <si>
    <t>70 000€</t>
  </si>
  <si>
    <t>68 550€</t>
  </si>
  <si>
    <t>21 780€</t>
  </si>
  <si>
    <t>21 160€</t>
  </si>
  <si>
    <t>105 100€</t>
  </si>
  <si>
    <t>96 580€</t>
  </si>
  <si>
    <t>15 780€</t>
  </si>
  <si>
    <t>75 550€</t>
  </si>
  <si>
    <t>79 110€</t>
  </si>
  <si>
    <t>44 730€</t>
  </si>
  <si>
    <t>14 800€</t>
  </si>
  <si>
    <t>34 777€</t>
  </si>
  <si>
    <t>13 592€</t>
  </si>
  <si>
    <t>60 998€</t>
  </si>
  <si>
    <t>60 676€</t>
  </si>
  <si>
    <t>18 300€</t>
  </si>
  <si>
    <t>17 200€</t>
  </si>
  <si>
    <t>35 456€</t>
  </si>
  <si>
    <t>33 192€</t>
  </si>
  <si>
    <t>116 550€</t>
  </si>
  <si>
    <t>90 320€</t>
  </si>
  <si>
    <t>89 800€</t>
  </si>
  <si>
    <t>48 800€</t>
  </si>
  <si>
    <t>88 150€</t>
  </si>
  <si>
    <t>65 880€</t>
  </si>
  <si>
    <t>30 303€</t>
  </si>
  <si>
    <t>30 270€</t>
  </si>
  <si>
    <t>181 522€</t>
  </si>
  <si>
    <t>176 250€</t>
  </si>
  <si>
    <t>182 750€</t>
  </si>
  <si>
    <t>179 522€</t>
  </si>
  <si>
    <t>31 500€</t>
  </si>
  <si>
    <t>31 176€</t>
  </si>
  <si>
    <t>31 200€</t>
  </si>
  <si>
    <t>14 125€</t>
  </si>
  <si>
    <t>7 400€</t>
  </si>
  <si>
    <t xml:space="preserve"> 7 020€</t>
  </si>
  <si>
    <t>55 744€</t>
  </si>
  <si>
    <t>63 210€</t>
  </si>
  <si>
    <t>241R31064</t>
  </si>
  <si>
    <t>241R31065</t>
  </si>
  <si>
    <t>241R31066</t>
  </si>
  <si>
    <t>241R31067</t>
  </si>
  <si>
    <t>241R31068</t>
  </si>
  <si>
    <t>241R31069</t>
  </si>
  <si>
    <t>241R31070</t>
  </si>
  <si>
    <t>241R31071</t>
  </si>
  <si>
    <t>241R31072</t>
  </si>
  <si>
    <t>241R31073</t>
  </si>
  <si>
    <t>241R31074</t>
  </si>
  <si>
    <t>241R31075</t>
  </si>
  <si>
    <t>241R31076</t>
  </si>
  <si>
    <t>241R31077</t>
  </si>
  <si>
    <t>241R31078</t>
  </si>
  <si>
    <t>241R31079</t>
  </si>
  <si>
    <t>241R31080</t>
  </si>
  <si>
    <t>Caisse D'Epargne De Bordeaux</t>
  </si>
  <si>
    <t>ESCALANS (40)</t>
  </si>
  <si>
    <t>LIPOSTEY (40)</t>
  </si>
  <si>
    <t>LUGOS (40)</t>
  </si>
  <si>
    <t>ONDRES (40)</t>
  </si>
  <si>
    <t>RETJONS (40)</t>
  </si>
  <si>
    <t>FORESTIERE GIRONDINE</t>
  </si>
  <si>
    <t>Vente ONF 20/03/2024 - Vendus</t>
  </si>
  <si>
    <t>SEGUIN SCIERIE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</si>
</sst>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0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  <xf numFmtId="0" fontId="41" fillId="0" borderId="0"/>
  </cellStyleXfs>
  <cellXfs count="433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pivotButton="1"/>
    <xf numFmtId="2" fontId="0" fillId="0" borderId="0" xfId="0" applyNumberFormat="1"/>
    <xf numFmtId="0" fontId="7" fillId="12" borderId="1" xfId="6" applyNumberFormat="1" applyFont="1" applyFill="1" applyBorder="1" applyAlignment="1">
      <alignment horizontal="right" wrapText="1"/>
    </xf>
    <xf numFmtId="0" fontId="7" fillId="13" borderId="1" xfId="6" applyNumberFormat="1" applyFont="1" applyFill="1" applyBorder="1" applyAlignment="1">
      <alignment horizontal="right" wrapText="1"/>
    </xf>
    <xf numFmtId="0" fontId="3" fillId="0" borderId="1" xfId="15" applyFont="1" applyFill="1" applyBorder="1" applyAlignment="1">
      <alignment horizontal="right" wrapText="1"/>
    </xf>
    <xf numFmtId="0" fontId="3" fillId="0" borderId="1" xfId="15" applyFont="1" applyFill="1" applyBorder="1" applyAlignment="1">
      <alignment wrapText="1"/>
    </xf>
    <xf numFmtId="1" fontId="3" fillId="0" borderId="1" xfId="15" applyNumberFormat="1" applyFont="1" applyFill="1" applyBorder="1" applyAlignment="1">
      <alignment horizontal="right" wrapText="1"/>
    </xf>
    <xf numFmtId="2" fontId="3" fillId="0" borderId="1" xfId="15" applyNumberFormat="1" applyFont="1" applyFill="1" applyBorder="1" applyAlignment="1">
      <alignment horizontal="right" wrapText="1"/>
    </xf>
    <xf numFmtId="170" fontId="3" fillId="0" borderId="1" xfId="3" applyNumberFormat="1" applyFont="1" applyFill="1" applyBorder="1" applyAlignment="1">
      <alignment horizontal="right" wrapText="1"/>
    </xf>
    <xf numFmtId="44" fontId="3" fillId="0" borderId="1" xfId="3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2" fontId="3" fillId="12" borderId="1" xfId="15" applyNumberFormat="1" applyFont="1" applyFill="1" applyBorder="1" applyAlignment="1">
      <alignment horizontal="right" wrapText="1"/>
    </xf>
    <xf numFmtId="170" fontId="35" fillId="12" borderId="1" xfId="3" applyNumberFormat="1" applyFont="1" applyFill="1" applyBorder="1" applyAlignment="1">
      <alignment horizontal="right" wrapText="1"/>
    </xf>
    <xf numFmtId="44" fontId="35" fillId="12" borderId="1" xfId="3" applyNumberFormat="1" applyFont="1" applyFill="1" applyBorder="1" applyAlignment="1">
      <alignment horizontal="right" wrapText="1"/>
    </xf>
    <xf numFmtId="2" fontId="3" fillId="13" borderId="1" xfId="15" applyNumberFormat="1" applyFont="1" applyFill="1" applyBorder="1" applyAlignment="1">
      <alignment horizontal="right" wrapText="1"/>
    </xf>
    <xf numFmtId="170" fontId="35" fillId="13" borderId="1" xfId="3" applyNumberFormat="1" applyFont="1" applyFill="1" applyBorder="1" applyAlignment="1">
      <alignment horizontal="right" wrapText="1"/>
    </xf>
    <xf numFmtId="44" fontId="35" fillId="13" borderId="1" xfId="3" applyNumberFormat="1" applyFont="1" applyFill="1" applyBorder="1" applyAlignment="1">
      <alignment horizontal="right" wrapText="1"/>
    </xf>
    <xf numFmtId="1" fontId="3" fillId="0" borderId="1" xfId="18" applyNumberFormat="1" applyFont="1" applyFill="1" applyBorder="1" applyAlignment="1">
      <alignment wrapText="1"/>
    </xf>
    <xf numFmtId="2" fontId="3" fillId="0" borderId="1" xfId="18" applyNumberFormat="1" applyFont="1" applyFill="1" applyBorder="1" applyAlignment="1">
      <alignment wrapText="1"/>
    </xf>
    <xf numFmtId="44" fontId="35" fillId="0" borderId="1" xfId="3" applyFont="1" applyFill="1" applyBorder="1" applyAlignment="1">
      <alignment horizontal="right" wrapText="1"/>
    </xf>
    <xf numFmtId="1" fontId="3" fillId="0" borderId="0" xfId="15" applyNumberFormat="1" applyFont="1" applyFill="1" applyBorder="1" applyAlignment="1">
      <alignment horizontal="right" wrapText="1"/>
    </xf>
    <xf numFmtId="170" fontId="35" fillId="24" borderId="1" xfId="3" applyNumberFormat="1" applyFont="1" applyFill="1" applyBorder="1" applyAlignment="1">
      <alignment horizontal="right" wrapText="1"/>
    </xf>
    <xf numFmtId="170" fontId="35" fillId="23" borderId="1" xfId="3" applyNumberFormat="1" applyFont="1" applyFill="1" applyBorder="1" applyAlignment="1">
      <alignment horizontal="right" wrapText="1"/>
    </xf>
    <xf numFmtId="2" fontId="3" fillId="24" borderId="1" xfId="15" applyNumberFormat="1" applyFont="1" applyFill="1" applyBorder="1" applyAlignment="1">
      <alignment horizontal="right" wrapText="1"/>
    </xf>
    <xf numFmtId="2" fontId="3" fillId="23" borderId="1" xfId="15" applyNumberFormat="1" applyFont="1" applyFill="1" applyBorder="1" applyAlignment="1">
      <alignment horizontal="right" wrapText="1"/>
    </xf>
    <xf numFmtId="2" fontId="7" fillId="23" borderId="1" xfId="15" applyNumberFormat="1" applyFont="1" applyFill="1" applyBorder="1" applyAlignment="1">
      <alignment horizontal="right" wrapText="1"/>
    </xf>
    <xf numFmtId="2" fontId="7" fillId="24" borderId="1" xfId="15" applyNumberFormat="1" applyFont="1" applyFill="1" applyBorder="1" applyAlignment="1">
      <alignment horizontal="right" wrapText="1"/>
    </xf>
    <xf numFmtId="2" fontId="7" fillId="24" borderId="1" xfId="10" applyNumberFormat="1" applyFont="1" applyFill="1" applyBorder="1" applyAlignment="1">
      <alignment horizontal="right" wrapText="1"/>
    </xf>
    <xf numFmtId="0" fontId="0" fillId="14" borderId="0" xfId="0" applyFill="1"/>
    <xf numFmtId="1" fontId="7" fillId="0" borderId="1" xfId="18" applyNumberFormat="1" applyFont="1" applyFill="1" applyBorder="1" applyAlignment="1">
      <alignment horizontal="right" wrapText="1"/>
    </xf>
    <xf numFmtId="0" fontId="7" fillId="0" borderId="24" xfId="18" applyFont="1" applyFill="1" applyBorder="1" applyAlignment="1">
      <alignment horizontal="right" wrapText="1"/>
    </xf>
    <xf numFmtId="165" fontId="7" fillId="0" borderId="24" xfId="18" applyNumberFormat="1" applyFont="1" applyFill="1" applyBorder="1" applyAlignment="1">
      <alignment horizontal="right" wrapText="1"/>
    </xf>
    <xf numFmtId="169" fontId="3" fillId="0" borderId="1" xfId="18" applyNumberFormat="1" applyFont="1" applyFill="1" applyBorder="1" applyAlignment="1">
      <alignment wrapText="1"/>
    </xf>
    <xf numFmtId="166" fontId="0" fillId="0" borderId="0" xfId="0" applyNumberFormat="1" applyBorder="1"/>
    <xf numFmtId="44" fontId="0" fillId="0" borderId="0" xfId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/>
    </xf>
    <xf numFmtId="44" fontId="3" fillId="0" borderId="1" xfId="3" applyFont="1" applyFill="1" applyBorder="1" applyAlignment="1">
      <alignment horizontal="left" wrapText="1"/>
    </xf>
    <xf numFmtId="44" fontId="35" fillId="0" borderId="1" xfId="3" applyFont="1" applyFill="1" applyBorder="1" applyAlignment="1">
      <alignment horizontal="left" wrapText="1"/>
    </xf>
    <xf numFmtId="44" fontId="7" fillId="0" borderId="1" xfId="3" applyFont="1" applyFill="1" applyBorder="1" applyAlignment="1">
      <alignment horizontal="left" wrapText="1"/>
    </xf>
    <xf numFmtId="44" fontId="7" fillId="0" borderId="0" xfId="3" applyFont="1" applyFill="1" applyBorder="1" applyAlignment="1">
      <alignment horizontal="left" wrapText="1"/>
    </xf>
    <xf numFmtId="0" fontId="7" fillId="18" borderId="0" xfId="9" applyFont="1" applyFill="1" applyBorder="1" applyAlignment="1">
      <alignment horizontal="left"/>
    </xf>
    <xf numFmtId="44" fontId="26" fillId="0" borderId="0" xfId="3" applyFont="1" applyFill="1" applyBorder="1" applyAlignment="1" applyProtection="1">
      <alignment horizontal="left" wrapText="1"/>
    </xf>
    <xf numFmtId="44" fontId="7" fillId="0" borderId="0" xfId="1" applyFont="1" applyFill="1" applyBorder="1" applyAlignment="1">
      <alignment horizontal="left" wrapText="1"/>
    </xf>
    <xf numFmtId="170" fontId="0" fillId="0" borderId="0" xfId="0" applyNumberFormat="1" applyFont="1" applyFill="1" applyBorder="1" applyAlignment="1">
      <alignment horizontal="left"/>
    </xf>
    <xf numFmtId="170" fontId="35" fillId="0" borderId="1" xfId="3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horizontal="right"/>
    </xf>
    <xf numFmtId="170" fontId="7" fillId="18" borderId="0" xfId="9" applyNumberFormat="1" applyFont="1" applyFill="1" applyBorder="1" applyAlignment="1">
      <alignment horizontal="center"/>
    </xf>
    <xf numFmtId="170" fontId="7" fillId="0" borderId="0" xfId="5" applyNumberFormat="1" applyFont="1" applyFill="1" applyBorder="1" applyAlignment="1">
      <alignment horizontal="right" wrapText="1"/>
    </xf>
    <xf numFmtId="0" fontId="0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right" wrapText="1"/>
    </xf>
    <xf numFmtId="0" fontId="35" fillId="0" borderId="1" xfId="3" applyNumberFormat="1" applyFont="1" applyFill="1" applyBorder="1" applyAlignment="1">
      <alignment horizontal="right" wrapText="1"/>
    </xf>
    <xf numFmtId="0" fontId="7" fillId="0" borderId="1" xfId="3" applyNumberFormat="1" applyFont="1" applyFill="1" applyBorder="1" applyAlignment="1">
      <alignment horizontal="right" wrapText="1"/>
    </xf>
    <xf numFmtId="0" fontId="7" fillId="0" borderId="0" xfId="3" applyNumberFormat="1" applyFont="1" applyFill="1" applyBorder="1" applyAlignment="1">
      <alignment horizontal="right" wrapText="1"/>
    </xf>
    <xf numFmtId="0" fontId="7" fillId="18" borderId="0" xfId="9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 applyProtection="1">
      <alignment horizontal="right" wrapText="1"/>
    </xf>
    <xf numFmtId="0" fontId="7" fillId="0" borderId="0" xfId="1" applyNumberFormat="1" applyFont="1" applyFill="1" applyBorder="1" applyAlignment="1">
      <alignment horizontal="right" wrapText="1"/>
    </xf>
    <xf numFmtId="0" fontId="7" fillId="0" borderId="0" xfId="5" applyNumberFormat="1" applyFont="1" applyFill="1" applyBorder="1" applyAlignment="1">
      <alignment horizontal="right" wrapText="1"/>
    </xf>
    <xf numFmtId="170" fontId="7" fillId="0" borderId="1" xfId="0" applyNumberFormat="1" applyFont="1" applyFill="1" applyBorder="1" applyAlignment="1">
      <alignment horizontal="right" wrapText="1"/>
    </xf>
    <xf numFmtId="44" fontId="3" fillId="0" borderId="0" xfId="3"/>
    <xf numFmtId="44" fontId="7" fillId="18" borderId="0" xfId="3" applyFont="1" applyFill="1" applyBorder="1" applyAlignment="1">
      <alignment horizontal="center"/>
    </xf>
    <xf numFmtId="44" fontId="3" fillId="0" borderId="1" xfId="3" applyFont="1" applyFill="1" applyBorder="1" applyAlignment="1">
      <alignment wrapText="1"/>
    </xf>
    <xf numFmtId="44" fontId="3" fillId="0" borderId="0" xfId="3" applyBorder="1"/>
    <xf numFmtId="1" fontId="7" fillId="0" borderId="1" xfId="15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44" fontId="0" fillId="0" borderId="0" xfId="0" applyNumberFormat="1"/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</cellXfs>
  <cellStyles count="20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 5" xfId="19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75">
    <dxf>
      <numFmt numFmtId="34" formatCode="_-* #,##0.00\ &quot;€&quot;_-;\-* #,##0.00\ &quot;€&quot;_-;_-* &quot;-&quot;??\ &quot;€&quot;_-;_-@_-"/>
    </dxf>
    <dxf>
      <numFmt numFmtId="2" formatCode="0.00"/>
    </dxf>
    <dxf>
      <numFmt numFmtId="165" formatCode="0.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B0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4"/>
          <c:order val="3"/>
          <c:tx>
            <c:strRef>
              <c:f>SourceGraphCourbe!$AY$1</c:f>
              <c:strCache>
                <c:ptCount val="1"/>
                <c:pt idx="0">
                  <c:v>Vente ONF 13/10/2022 -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B05EF"/>
              </a:solidFill>
              <a:ln>
                <a:solidFill>
                  <a:srgbClr val="FB05EF"/>
                </a:solidFill>
              </a:ln>
            </c:spPr>
          </c:marker>
          <c:trendline>
            <c:name>Tendance ONF 13/10/2022 - Vendus</c:name>
            <c:spPr>
              <a:ln w="12700">
                <a:solidFill>
                  <a:srgbClr val="FB05EF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SourceGraphCourbe!$A$2436:$A$2471</c:f>
              <c:numCache>
                <c:formatCode>0.00</c:formatCode>
                <c:ptCount val="36"/>
                <c:pt idx="0">
                  <c:v>0.87532467532467528</c:v>
                </c:pt>
                <c:pt idx="1">
                  <c:v>1.9479467900520533</c:v>
                </c:pt>
                <c:pt idx="2">
                  <c:v>2.17296511627907</c:v>
                </c:pt>
                <c:pt idx="3">
                  <c:v>1.3151041666666667</c:v>
                </c:pt>
                <c:pt idx="4">
                  <c:v>0.36389521640091116</c:v>
                </c:pt>
                <c:pt idx="5">
                  <c:v>0.67942583732057416</c:v>
                </c:pt>
                <c:pt idx="6">
                  <c:v>0.54261363636363635</c:v>
                </c:pt>
                <c:pt idx="7">
                  <c:v>0.34486266531027465</c:v>
                </c:pt>
                <c:pt idx="8">
                  <c:v>1.9219219219219219</c:v>
                </c:pt>
                <c:pt idx="9">
                  <c:v>2.1887675507020279</c:v>
                </c:pt>
                <c:pt idx="10">
                  <c:v>0.37667304015296366</c:v>
                </c:pt>
                <c:pt idx="11">
                  <c:v>0.39935717155484129</c:v>
                </c:pt>
                <c:pt idx="12">
                  <c:v>1.2558386411889597</c:v>
                </c:pt>
                <c:pt idx="13">
                  <c:v>1.1099830795262267</c:v>
                </c:pt>
                <c:pt idx="14">
                  <c:v>0.76835573940020685</c:v>
                </c:pt>
                <c:pt idx="15">
                  <c:v>1.3029259896729777</c:v>
                </c:pt>
                <c:pt idx="16">
                  <c:v>0.99404761904761907</c:v>
                </c:pt>
                <c:pt idx="17">
                  <c:v>0.76750216076058775</c:v>
                </c:pt>
                <c:pt idx="18">
                  <c:v>0.4925373134328358</c:v>
                </c:pt>
                <c:pt idx="19">
                  <c:v>0.49628982976865998</c:v>
                </c:pt>
                <c:pt idx="20">
                  <c:v>1.2337383845604002</c:v>
                </c:pt>
                <c:pt idx="21">
                  <c:v>1.3876811594202898</c:v>
                </c:pt>
                <c:pt idx="22">
                  <c:v>0.33375314861460958</c:v>
                </c:pt>
                <c:pt idx="23">
                  <c:v>1.3997867803837953</c:v>
                </c:pt>
                <c:pt idx="24">
                  <c:v>1.1420454545454546</c:v>
                </c:pt>
                <c:pt idx="25">
                  <c:v>1.3568726355611602</c:v>
                </c:pt>
                <c:pt idx="26">
                  <c:v>1.228486646884273</c:v>
                </c:pt>
                <c:pt idx="27">
                  <c:v>0.90189125295508277</c:v>
                </c:pt>
                <c:pt idx="28">
                  <c:v>0.97476340694006314</c:v>
                </c:pt>
                <c:pt idx="29">
                  <c:v>0.25490816972767577</c:v>
                </c:pt>
                <c:pt idx="30">
                  <c:v>1.348804500703235</c:v>
                </c:pt>
                <c:pt idx="31">
                  <c:v>1.3689320388349515</c:v>
                </c:pt>
                <c:pt idx="32">
                  <c:v>1.6108927568781584</c:v>
                </c:pt>
                <c:pt idx="33">
                  <c:v>1.6386696730552424</c:v>
                </c:pt>
                <c:pt idx="34">
                  <c:v>1.7458893871449925</c:v>
                </c:pt>
                <c:pt idx="35">
                  <c:v>1.5546159267089499</c:v>
                </c:pt>
              </c:numCache>
            </c:numRef>
          </c:xVal>
          <c:yVal>
            <c:numRef>
              <c:f>SourceGraphCourbe!$AY$2436:$AY$2471</c:f>
              <c:numCache>
                <c:formatCode>_("€"* #,##0.00_);_("€"* \(#,##0.00\);_("€"* "-"??_);_(@_)</c:formatCode>
                <c:ptCount val="36"/>
                <c:pt idx="0">
                  <c:v>56.498516320474778</c:v>
                </c:pt>
                <c:pt idx="1">
                  <c:v>67.035926365795731</c:v>
                </c:pt>
                <c:pt idx="2">
                  <c:v>65.424749163879596</c:v>
                </c:pt>
                <c:pt idx="3">
                  <c:v>67.736633663366334</c:v>
                </c:pt>
                <c:pt idx="4">
                  <c:v>41.300469483568072</c:v>
                </c:pt>
                <c:pt idx="5">
                  <c:v>49.718309859154928</c:v>
                </c:pt>
                <c:pt idx="6">
                  <c:v>48.005235602094238</c:v>
                </c:pt>
                <c:pt idx="7">
                  <c:v>42.30088495575221</c:v>
                </c:pt>
                <c:pt idx="8">
                  <c:v>57.1875</c:v>
                </c:pt>
                <c:pt idx="9">
                  <c:v>55.869565217391305</c:v>
                </c:pt>
                <c:pt idx="10">
                  <c:v>41.394247038917086</c:v>
                </c:pt>
                <c:pt idx="11">
                  <c:v>45.150905432595572</c:v>
                </c:pt>
                <c:pt idx="12">
                  <c:v>61.910397295012679</c:v>
                </c:pt>
                <c:pt idx="13">
                  <c:v>62.278963414634148</c:v>
                </c:pt>
                <c:pt idx="14">
                  <c:v>58.321668909825036</c:v>
                </c:pt>
                <c:pt idx="15">
                  <c:v>62.754293262879791</c:v>
                </c:pt>
                <c:pt idx="16">
                  <c:v>64.005322687957417</c:v>
                </c:pt>
                <c:pt idx="17">
                  <c:v>55.292792792792795</c:v>
                </c:pt>
                <c:pt idx="18">
                  <c:v>47.37967914438503</c:v>
                </c:pt>
                <c:pt idx="19">
                  <c:v>47.789504544121961</c:v>
                </c:pt>
                <c:pt idx="20">
                  <c:v>64.850521436848197</c:v>
                </c:pt>
                <c:pt idx="21">
                  <c:v>56.533942558746737</c:v>
                </c:pt>
                <c:pt idx="22">
                  <c:v>43.750943396226418</c:v>
                </c:pt>
                <c:pt idx="23">
                  <c:v>64.08225437928408</c:v>
                </c:pt>
                <c:pt idx="24">
                  <c:v>64.004975124378106</c:v>
                </c:pt>
                <c:pt idx="25">
                  <c:v>64.758364312267659</c:v>
                </c:pt>
                <c:pt idx="26">
                  <c:v>65.79710144927536</c:v>
                </c:pt>
                <c:pt idx="27">
                  <c:v>61.349934469200527</c:v>
                </c:pt>
                <c:pt idx="28">
                  <c:v>63.511326860841422</c:v>
                </c:pt>
                <c:pt idx="29">
                  <c:v>38.961490683229812</c:v>
                </c:pt>
                <c:pt idx="30">
                  <c:v>65.044143204727149</c:v>
                </c:pt>
                <c:pt idx="31">
                  <c:v>65.400149309443819</c:v>
                </c:pt>
                <c:pt idx="32">
                  <c:v>66</c:v>
                </c:pt>
                <c:pt idx="33">
                  <c:v>67.002751977984175</c:v>
                </c:pt>
                <c:pt idx="34">
                  <c:v>67.44606164383562</c:v>
                </c:pt>
                <c:pt idx="35">
                  <c:v>67.199909338168638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SourceGraphCourbe!$AZ$1</c:f>
              <c:strCache>
                <c:ptCount val="1"/>
                <c:pt idx="0">
                  <c:v>Vente ONF 21/03/2023 -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trendline>
            <c:name>Vente ONF 21/03/2023 - Vendus</c:name>
            <c:spPr>
              <a:ln w="12700">
                <a:solidFill>
                  <a:schemeClr val="accent1">
                    <a:lumMod val="75000"/>
                  </a:schemeClr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SourceGraphCourbe!$A$2472:$A$2496</c:f>
              <c:numCache>
                <c:formatCode>0.00</c:formatCode>
                <c:ptCount val="25"/>
                <c:pt idx="0">
                  <c:v>0.93309222423146476</c:v>
                </c:pt>
                <c:pt idx="1">
                  <c:v>0.50939849624060152</c:v>
                </c:pt>
                <c:pt idx="2">
                  <c:v>1.0678851174934725</c:v>
                </c:pt>
                <c:pt idx="3">
                  <c:v>0.50844594594594594</c:v>
                </c:pt>
                <c:pt idx="4">
                  <c:v>1.8214519293655984</c:v>
                </c:pt>
                <c:pt idx="5">
                  <c:v>1.3525594808940158</c:v>
                </c:pt>
                <c:pt idx="6">
                  <c:v>1.2062055591467356</c:v>
                </c:pt>
                <c:pt idx="7">
                  <c:v>1.2314049586776858</c:v>
                </c:pt>
                <c:pt idx="8">
                  <c:v>0.30067476383265856</c:v>
                </c:pt>
                <c:pt idx="9">
                  <c:v>1.17578125</c:v>
                </c:pt>
                <c:pt idx="10">
                  <c:v>0.82750845546786922</c:v>
                </c:pt>
                <c:pt idx="11">
                  <c:v>1.1566858080393765</c:v>
                </c:pt>
                <c:pt idx="12">
                  <c:v>1.0694249649368863</c:v>
                </c:pt>
                <c:pt idx="13">
                  <c:v>1.8150121065375302</c:v>
                </c:pt>
                <c:pt idx="14">
                  <c:v>0.81260824385174923</c:v>
                </c:pt>
                <c:pt idx="15">
                  <c:v>1.2956636005256241</c:v>
                </c:pt>
                <c:pt idx="16">
                  <c:v>1.1531213191990577</c:v>
                </c:pt>
                <c:pt idx="17">
                  <c:v>0.52543659832953682</c:v>
                </c:pt>
                <c:pt idx="18">
                  <c:v>0.39637462235649545</c:v>
                </c:pt>
                <c:pt idx="19">
                  <c:v>0.31733333333333336</c:v>
                </c:pt>
                <c:pt idx="20">
                  <c:v>1.6279329608938546</c:v>
                </c:pt>
                <c:pt idx="21">
                  <c:v>1.8155339805825244</c:v>
                </c:pt>
                <c:pt idx="22">
                  <c:v>0.6522157996146436</c:v>
                </c:pt>
                <c:pt idx="23">
                  <c:v>0.83338104780990552</c:v>
                </c:pt>
                <c:pt idx="24">
                  <c:v>0.46097560975609758</c:v>
                </c:pt>
              </c:numCache>
            </c:numRef>
          </c:xVal>
          <c:yVal>
            <c:numRef>
              <c:f>SourceGraphCourbe!$AZ$2472:$AZ$2496</c:f>
              <c:numCache>
                <c:formatCode>_("€"* #,##0.00_);_("€"* \(#,##0.00\);_("€"* "-"??_);_(@_)</c:formatCode>
                <c:ptCount val="25"/>
                <c:pt idx="0">
                  <c:v>56.007751937984494</c:v>
                </c:pt>
                <c:pt idx="1">
                  <c:v>41.623616236162363</c:v>
                </c:pt>
                <c:pt idx="2">
                  <c:v>56.393031784841078</c:v>
                </c:pt>
                <c:pt idx="3">
                  <c:v>41.156146179401993</c:v>
                </c:pt>
                <c:pt idx="4">
                  <c:v>65.788868940754043</c:v>
                </c:pt>
                <c:pt idx="5">
                  <c:v>61.099680170575695</c:v>
                </c:pt>
                <c:pt idx="6">
                  <c:v>54.986066452304392</c:v>
                </c:pt>
                <c:pt idx="7">
                  <c:v>62.20022371364653</c:v>
                </c:pt>
                <c:pt idx="8">
                  <c:v>40.646319569120287</c:v>
                </c:pt>
                <c:pt idx="9">
                  <c:v>61.200442967884825</c:v>
                </c:pt>
                <c:pt idx="10">
                  <c:v>58.200272479564035</c:v>
                </c:pt>
                <c:pt idx="11">
                  <c:v>62.1</c:v>
                </c:pt>
                <c:pt idx="12">
                  <c:v>55.921311475409837</c:v>
                </c:pt>
                <c:pt idx="13">
                  <c:v>65.200106723585918</c:v>
                </c:pt>
                <c:pt idx="14">
                  <c:v>56.999147485080989</c:v>
                </c:pt>
                <c:pt idx="15">
                  <c:v>59.490872210953349</c:v>
                </c:pt>
                <c:pt idx="16">
                  <c:v>63.585291113381004</c:v>
                </c:pt>
                <c:pt idx="17">
                  <c:v>41.262042389210016</c:v>
                </c:pt>
                <c:pt idx="18">
                  <c:v>38.361280487804876</c:v>
                </c:pt>
                <c:pt idx="19">
                  <c:v>36.981792717086833</c:v>
                </c:pt>
                <c:pt idx="20">
                  <c:v>63.199725463280714</c:v>
                </c:pt>
                <c:pt idx="21">
                  <c:v>63.600267379679146</c:v>
                </c:pt>
                <c:pt idx="22">
                  <c:v>50.295420974889218</c:v>
                </c:pt>
                <c:pt idx="23">
                  <c:v>47.138440398488491</c:v>
                </c:pt>
                <c:pt idx="24">
                  <c:v>38.941798941798943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SourceGraphCourbe!$BA$1</c:f>
              <c:strCache>
                <c:ptCount val="1"/>
                <c:pt idx="0">
                  <c:v>Vente ONF 09/05/2023 -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00B050">
                  <a:alpha val="98000"/>
                </a:srgbClr>
              </a:solidFill>
              <a:ln>
                <a:solidFill>
                  <a:srgbClr val="00B050"/>
                </a:solidFill>
              </a:ln>
            </c:spPr>
          </c:marker>
          <c:dPt>
            <c:idx val="3"/>
            <c:marker>
              <c:spPr>
                <a:solidFill>
                  <a:srgbClr val="00B050">
                    <a:alpha val="98000"/>
                  </a:srgbClr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</c:dPt>
          <c:xVal>
            <c:numRef>
              <c:f>SourceGraphCourbe!$A$2497:$A$2512</c:f>
              <c:numCache>
                <c:formatCode>0.00</c:formatCode>
                <c:ptCount val="16"/>
                <c:pt idx="0">
                  <c:v>0.55952380952380953</c:v>
                </c:pt>
                <c:pt idx="1">
                  <c:v>1.3710843373493975</c:v>
                </c:pt>
                <c:pt idx="2">
                  <c:v>0.30009233610341646</c:v>
                </c:pt>
                <c:pt idx="3">
                  <c:v>1.5942028985507246</c:v>
                </c:pt>
                <c:pt idx="4">
                  <c:v>1.4374445430346052</c:v>
                </c:pt>
                <c:pt idx="5">
                  <c:v>0.61750000000000005</c:v>
                </c:pt>
                <c:pt idx="6">
                  <c:v>0.68942731277533043</c:v>
                </c:pt>
                <c:pt idx="7">
                  <c:v>0.41232696110744893</c:v>
                </c:pt>
                <c:pt idx="8">
                  <c:v>0.38101265822784808</c:v>
                </c:pt>
                <c:pt idx="9">
                  <c:v>2.1331360946745561</c:v>
                </c:pt>
                <c:pt idx="10">
                  <c:v>1.9090909090909092</c:v>
                </c:pt>
                <c:pt idx="11">
                  <c:v>0.39336492890995262</c:v>
                </c:pt>
                <c:pt idx="12">
                  <c:v>0.42766570605187321</c:v>
                </c:pt>
                <c:pt idx="13">
                  <c:v>2.2098540145985401</c:v>
                </c:pt>
                <c:pt idx="14">
                  <c:v>1.705237515225335</c:v>
                </c:pt>
                <c:pt idx="15">
                  <c:v>1.7891671520093186</c:v>
                </c:pt>
              </c:numCache>
            </c:numRef>
          </c:xVal>
          <c:yVal>
            <c:numRef>
              <c:f>SourceGraphCourbe!$BA$2497:$BA$2512</c:f>
              <c:numCache>
                <c:formatCode>_("€"* #,##0.00_);_("€"* \(#,##0.00\);_("€"* "-"??_);_(@_)</c:formatCode>
                <c:ptCount val="16"/>
                <c:pt idx="0">
                  <c:v>39.090425531914896</c:v>
                </c:pt>
                <c:pt idx="1">
                  <c:v>59.711775043936733</c:v>
                </c:pt>
                <c:pt idx="2">
                  <c:v>33.230769230769234</c:v>
                </c:pt>
                <c:pt idx="3">
                  <c:v>47.387500000000003</c:v>
                </c:pt>
                <c:pt idx="4">
                  <c:v>46</c:v>
                </c:pt>
                <c:pt idx="5">
                  <c:v>40.917678812415652</c:v>
                </c:pt>
                <c:pt idx="6">
                  <c:v>45.485623003194888</c:v>
                </c:pt>
                <c:pt idx="7">
                  <c:v>34.112709832134293</c:v>
                </c:pt>
                <c:pt idx="8">
                  <c:v>35.880398671096344</c:v>
                </c:pt>
                <c:pt idx="9">
                  <c:v>58.475034674063799</c:v>
                </c:pt>
                <c:pt idx="10">
                  <c:v>58.333333333333336</c:v>
                </c:pt>
                <c:pt idx="11">
                  <c:v>36</c:v>
                </c:pt>
                <c:pt idx="12">
                  <c:v>36.293800539083556</c:v>
                </c:pt>
                <c:pt idx="13">
                  <c:v>59.950454170107349</c:v>
                </c:pt>
                <c:pt idx="14">
                  <c:v>60.2</c:v>
                </c:pt>
                <c:pt idx="15">
                  <c:v>60.400065104166664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SourceGraphCourbe!$BB$1</c:f>
              <c:strCache>
                <c:ptCount val="1"/>
                <c:pt idx="0">
                  <c:v>Vente ONF 14/10/2023 -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name>Vente ONF 14/10/2023</c:name>
            <c:spPr>
              <a:ln>
                <a:solidFill>
                  <a:schemeClr val="accent2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SourceGraphCourbe!$A$2513:$A$2538</c:f>
              <c:numCache>
                <c:formatCode>0.00</c:formatCode>
                <c:ptCount val="26"/>
                <c:pt idx="0">
                  <c:v>1.2560386473429952</c:v>
                </c:pt>
                <c:pt idx="1">
                  <c:v>1.7669172932330828</c:v>
                </c:pt>
                <c:pt idx="2">
                  <c:v>0.29411764705882354</c:v>
                </c:pt>
                <c:pt idx="3">
                  <c:v>0.6518518518518519</c:v>
                </c:pt>
                <c:pt idx="4">
                  <c:v>0.31418312387791741</c:v>
                </c:pt>
                <c:pt idx="5">
                  <c:v>0.57291666666666663</c:v>
                </c:pt>
                <c:pt idx="6">
                  <c:v>0.45200698080279234</c:v>
                </c:pt>
                <c:pt idx="7">
                  <c:v>0.44871794871794873</c:v>
                </c:pt>
                <c:pt idx="8">
                  <c:v>1.6176066024759286</c:v>
                </c:pt>
                <c:pt idx="9">
                  <c:v>0.22824387701928087</c:v>
                </c:pt>
                <c:pt idx="10">
                  <c:v>0.23016564952048824</c:v>
                </c:pt>
                <c:pt idx="11">
                  <c:v>0.47851153039832284</c:v>
                </c:pt>
                <c:pt idx="12">
                  <c:v>1.2908415841584158</c:v>
                </c:pt>
                <c:pt idx="13">
                  <c:v>0.84735202492211836</c:v>
                </c:pt>
                <c:pt idx="14">
                  <c:v>0.2857142857142857</c:v>
                </c:pt>
                <c:pt idx="15">
                  <c:v>0.3850301300348874</c:v>
                </c:pt>
                <c:pt idx="16">
                  <c:v>0.37733142037302725</c:v>
                </c:pt>
                <c:pt idx="17">
                  <c:v>1.3226397800183318</c:v>
                </c:pt>
                <c:pt idx="18">
                  <c:v>1.5406504065040652</c:v>
                </c:pt>
                <c:pt idx="19">
                  <c:v>1.5340909090909092</c:v>
                </c:pt>
                <c:pt idx="20">
                  <c:v>1.5251727541954589</c:v>
                </c:pt>
                <c:pt idx="21">
                  <c:v>1.1080530071355759</c:v>
                </c:pt>
                <c:pt idx="22">
                  <c:v>1.7123947051744886</c:v>
                </c:pt>
                <c:pt idx="23">
                  <c:v>0.72832886505808758</c:v>
                </c:pt>
                <c:pt idx="24">
                  <c:v>1.5648312611012434</c:v>
                </c:pt>
                <c:pt idx="25">
                  <c:v>1.3136882129277567</c:v>
                </c:pt>
              </c:numCache>
            </c:numRef>
          </c:xVal>
          <c:yVal>
            <c:numRef>
              <c:f>SourceGraphCourbe!$BB$2513:$BB$2538</c:f>
              <c:numCache>
                <c:formatCode>_("€"* #,##0.00_);_("€"* \(#,##0.00\);_("€"* "-"??_);_(@_)</c:formatCode>
                <c:ptCount val="26"/>
                <c:pt idx="0">
                  <c:v>53.21153846153846</c:v>
                </c:pt>
                <c:pt idx="1">
                  <c:v>55.035460992907801</c:v>
                </c:pt>
                <c:pt idx="2">
                  <c:v>30.421052631578949</c:v>
                </c:pt>
                <c:pt idx="3">
                  <c:v>41.629545454545458</c:v>
                </c:pt>
                <c:pt idx="4">
                  <c:v>30.428571428571427</c:v>
                </c:pt>
                <c:pt idx="5">
                  <c:v>36.848484848484851</c:v>
                </c:pt>
                <c:pt idx="6">
                  <c:v>37.297297297297298</c:v>
                </c:pt>
                <c:pt idx="7">
                  <c:v>37.136134453781516</c:v>
                </c:pt>
                <c:pt idx="8">
                  <c:v>57.95323129251701</c:v>
                </c:pt>
                <c:pt idx="9">
                  <c:v>27.625570776255707</c:v>
                </c:pt>
                <c:pt idx="10">
                  <c:v>27.575757575757574</c:v>
                </c:pt>
                <c:pt idx="11">
                  <c:v>39.499452354874045</c:v>
                </c:pt>
                <c:pt idx="12">
                  <c:v>55.033557046979865</c:v>
                </c:pt>
                <c:pt idx="13">
                  <c:v>43.110294117647058</c:v>
                </c:pt>
                <c:pt idx="14">
                  <c:v>31.030487804878049</c:v>
                </c:pt>
                <c:pt idx="15">
                  <c:v>33.700164744645797</c:v>
                </c:pt>
                <c:pt idx="16">
                  <c:v>33.699619771863119</c:v>
                </c:pt>
                <c:pt idx="17">
                  <c:v>55.523215523215526</c:v>
                </c:pt>
                <c:pt idx="18">
                  <c:v>54.361477572559366</c:v>
                </c:pt>
                <c:pt idx="19">
                  <c:v>55.370370370370374</c:v>
                </c:pt>
                <c:pt idx="20">
                  <c:v>53.055016181229774</c:v>
                </c:pt>
                <c:pt idx="21">
                  <c:v>52</c:v>
                </c:pt>
                <c:pt idx="22">
                  <c:v>53.106113843991565</c:v>
                </c:pt>
                <c:pt idx="23">
                  <c:v>43.377914110429451</c:v>
                </c:pt>
                <c:pt idx="24">
                  <c:v>62.088535754824065</c:v>
                </c:pt>
                <c:pt idx="25">
                  <c:v>53.444283646888564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SourceGraphCourbe!$BC$1</c:f>
              <c:strCache>
                <c:ptCount val="1"/>
                <c:pt idx="0">
                  <c:v>Vente des Experts 16/11/2023 -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B0F0"/>
              </a:solidFill>
            </c:spPr>
          </c:marker>
          <c:xVal>
            <c:numRef>
              <c:f>SourceGraphCourbe!$A$2539:$A$2544</c:f>
              <c:numCache>
                <c:formatCode>0.00</c:formatCode>
                <c:ptCount val="6"/>
                <c:pt idx="0">
                  <c:v>2.0169779286926994</c:v>
                </c:pt>
                <c:pt idx="1">
                  <c:v>0.74574209245742096</c:v>
                </c:pt>
                <c:pt idx="2">
                  <c:v>0.50372081088016418</c:v>
                </c:pt>
                <c:pt idx="3">
                  <c:v>0.4177057356608479</c:v>
                </c:pt>
                <c:pt idx="4">
                  <c:v>1.0233766233766233</c:v>
                </c:pt>
                <c:pt idx="5">
                  <c:v>0.66806429070580009</c:v>
                </c:pt>
              </c:numCache>
            </c:numRef>
          </c:xVal>
          <c:yVal>
            <c:numRef>
              <c:f>SourceGraphCourbe!$BC$2539:$BC$2544</c:f>
              <c:numCache>
                <c:formatCode>_("€"* #,##0.00_);_("€"* \(#,##0.00\);_("€"* "-"??_);_(@_)</c:formatCode>
                <c:ptCount val="6"/>
                <c:pt idx="0">
                  <c:v>56</c:v>
                </c:pt>
                <c:pt idx="1">
                  <c:v>44.045676998368677</c:v>
                </c:pt>
                <c:pt idx="2">
                  <c:v>40.427916454406521</c:v>
                </c:pt>
                <c:pt idx="3">
                  <c:v>39.07462686567164</c:v>
                </c:pt>
                <c:pt idx="4">
                  <c:v>41.129441624365484</c:v>
                </c:pt>
                <c:pt idx="5">
                  <c:v>44.678870292887026</c:v>
                </c:pt>
              </c:numCache>
            </c:numRef>
          </c:yVal>
          <c:smooth val="0"/>
        </c:ser>
        <c:ser>
          <c:idx val="3"/>
          <c:order val="8"/>
          <c:tx>
            <c:strRef>
              <c:f>SourceGraphCourbe!$BD$1</c:f>
              <c:strCache>
                <c:ptCount val="1"/>
                <c:pt idx="0">
                  <c:v>Vente ONF 20/03/2024 -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Vente ONF 20/03/2024 - Vendus</c:nam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SourceGraphCourbe!$A$2545:$A$2578</c:f>
              <c:numCache>
                <c:formatCode>0.00</c:formatCode>
                <c:ptCount val="34"/>
                <c:pt idx="0">
                  <c:v>1.7013311148086523</c:v>
                </c:pt>
                <c:pt idx="1">
                  <c:v>1.8490566037735849</c:v>
                </c:pt>
                <c:pt idx="2">
                  <c:v>1.7653791130185981</c:v>
                </c:pt>
                <c:pt idx="3">
                  <c:v>0.6260355029585799</c:v>
                </c:pt>
                <c:pt idx="4">
                  <c:v>0.83708975879794389</c:v>
                </c:pt>
                <c:pt idx="5">
                  <c:v>1.1142857142857143</c:v>
                </c:pt>
                <c:pt idx="6">
                  <c:v>0.49775179856115109</c:v>
                </c:pt>
                <c:pt idx="7">
                  <c:v>0.50992638857907646</c:v>
                </c:pt>
                <c:pt idx="8">
                  <c:v>0.35654462790141184</c:v>
                </c:pt>
                <c:pt idx="9">
                  <c:v>1.5505376344086022</c:v>
                </c:pt>
                <c:pt idx="10">
                  <c:v>1.3751537515375154</c:v>
                </c:pt>
                <c:pt idx="11">
                  <c:v>0.36289666395443448</c:v>
                </c:pt>
                <c:pt idx="12">
                  <c:v>0.25809866610205379</c:v>
                </c:pt>
                <c:pt idx="13">
                  <c:v>1.4320512820512821</c:v>
                </c:pt>
                <c:pt idx="14">
                  <c:v>0.35658914728682173</c:v>
                </c:pt>
                <c:pt idx="15">
                  <c:v>0.50816993464052285</c:v>
                </c:pt>
                <c:pt idx="16">
                  <c:v>1.1556675062972293</c:v>
                </c:pt>
                <c:pt idx="17">
                  <c:v>0.5946462715105163</c:v>
                </c:pt>
                <c:pt idx="18">
                  <c:v>1.573469387755102</c:v>
                </c:pt>
                <c:pt idx="19">
                  <c:v>0.76094510076441979</c:v>
                </c:pt>
                <c:pt idx="20">
                  <c:v>0.71059528266566829</c:v>
                </c:pt>
                <c:pt idx="21">
                  <c:v>0.89919604205318493</c:v>
                </c:pt>
                <c:pt idx="22">
                  <c:v>0.34553376906318084</c:v>
                </c:pt>
                <c:pt idx="23">
                  <c:v>0.3576086956521739</c:v>
                </c:pt>
                <c:pt idx="24">
                  <c:v>2.0784044016506189</c:v>
                </c:pt>
                <c:pt idx="25">
                  <c:v>2.1873198847262247</c:v>
                </c:pt>
                <c:pt idx="26">
                  <c:v>0.97593984962406011</c:v>
                </c:pt>
                <c:pt idx="27">
                  <c:v>0.84285714285714286</c:v>
                </c:pt>
                <c:pt idx="28">
                  <c:v>0.66380789022298459</c:v>
                </c:pt>
                <c:pt idx="29">
                  <c:v>0.34254143646408841</c:v>
                </c:pt>
                <c:pt idx="30">
                  <c:v>1.1871539313399779</c:v>
                </c:pt>
                <c:pt idx="31">
                  <c:v>1.1876750700280112</c:v>
                </c:pt>
                <c:pt idx="32">
                  <c:v>1.2520746887966805</c:v>
                </c:pt>
                <c:pt idx="33">
                  <c:v>0.72089947089947093</c:v>
                </c:pt>
              </c:numCache>
            </c:numRef>
          </c:xVal>
          <c:yVal>
            <c:numRef>
              <c:f>SourceGraphCourbe!$BD$2545:$BD$2578</c:f>
              <c:numCache>
                <c:formatCode>_("€"* #,##0.00_);_("€"* \(#,##0.00\);_("€"* "-"??_);_(@_)</c:formatCode>
                <c:ptCount val="34"/>
                <c:pt idx="0">
                  <c:v>52.79</c:v>
                </c:pt>
                <c:pt idx="1">
                  <c:v>56.428571428571431</c:v>
                </c:pt>
                <c:pt idx="2">
                  <c:v>57.066450567260937</c:v>
                </c:pt>
                <c:pt idx="3">
                  <c:v>44.277882797731571</c:v>
                </c:pt>
                <c:pt idx="4">
                  <c:v>50.429853566367498</c:v>
                </c:pt>
                <c:pt idx="5">
                  <c:v>51.148148148148145</c:v>
                </c:pt>
                <c:pt idx="6">
                  <c:v>35.023486901535684</c:v>
                </c:pt>
                <c:pt idx="7">
                  <c:v>37.130358705161854</c:v>
                </c:pt>
                <c:pt idx="8">
                  <c:v>32.065100671140939</c:v>
                </c:pt>
                <c:pt idx="9">
                  <c:v>53.994452149791954</c:v>
                </c:pt>
                <c:pt idx="10">
                  <c:v>53.02325581395349</c:v>
                </c:pt>
                <c:pt idx="11">
                  <c:v>33.856502242152466</c:v>
                </c:pt>
                <c:pt idx="12">
                  <c:v>30.353568498769484</c:v>
                </c:pt>
                <c:pt idx="13">
                  <c:v>55.058191584601609</c:v>
                </c:pt>
                <c:pt idx="14">
                  <c:v>34.682274247491641</c:v>
                </c:pt>
                <c:pt idx="15">
                  <c:v>39.39978563772776</c:v>
                </c:pt>
                <c:pt idx="16">
                  <c:v>52.401918047079334</c:v>
                </c:pt>
                <c:pt idx="17">
                  <c:v>36.061093247588424</c:v>
                </c:pt>
                <c:pt idx="18">
                  <c:v>58.875486381322958</c:v>
                </c:pt>
                <c:pt idx="19">
                  <c:v>46.159817351598171</c:v>
                </c:pt>
                <c:pt idx="20">
                  <c:v>47.971548998946261</c:v>
                </c:pt>
                <c:pt idx="21">
                  <c:v>47.248968363136179</c:v>
                </c:pt>
                <c:pt idx="22">
                  <c:v>33.010088272383356</c:v>
                </c:pt>
                <c:pt idx="23">
                  <c:v>31.940222897669706</c:v>
                </c:pt>
                <c:pt idx="24">
                  <c:v>61.128391793514226</c:v>
                </c:pt>
                <c:pt idx="25">
                  <c:v>61.052700922266141</c:v>
                </c:pt>
                <c:pt idx="26">
                  <c:v>48.625577812018491</c:v>
                </c:pt>
                <c:pt idx="27">
                  <c:v>48.228043143297377</c:v>
                </c:pt>
                <c:pt idx="28">
                  <c:v>40.387596899224803</c:v>
                </c:pt>
                <c:pt idx="29">
                  <c:v>32</c:v>
                </c:pt>
                <c:pt idx="30">
                  <c:v>53.180970149253731</c:v>
                </c:pt>
                <c:pt idx="31">
                  <c:v>52.724056603773583</c:v>
                </c:pt>
                <c:pt idx="32">
                  <c:v>52.750621375310686</c:v>
                </c:pt>
                <c:pt idx="33">
                  <c:v>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26912"/>
        <c:axId val="986334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SourceGraphCourbe!$AW$1</c15:sqref>
                        </c15:formulaRef>
                      </c:ext>
                    </c:extLst>
                    <c:strCache>
                      <c:ptCount val="1"/>
                      <c:pt idx="0">
                        <c:v>Vente ONF 22/02/2022 -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triangle"/>
                  <c:size val="5"/>
                  <c:spPr>
                    <a:solidFill>
                      <a:schemeClr val="bg2">
                        <a:lumMod val="50000"/>
                      </a:schemeClr>
                    </a:solidFill>
                    <a:ln>
                      <a:solidFill>
                        <a:schemeClr val="bg2">
                          <a:lumMod val="25000"/>
                        </a:schemeClr>
                      </a:solidFill>
                    </a:ln>
                  </c:spPr>
                </c:marker>
                <c:trendline>
                  <c:name>Tendance ONF 22/02/2022 - Vendus</c:name>
                  <c:spPr>
                    <a:ln>
                      <a:solidFill>
                        <a:schemeClr val="bg2">
                          <a:lumMod val="50000"/>
                        </a:schemeClr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SourceGraphCourbe!$A$2339:$A$2369</c15:sqref>
                        </c15:formulaRef>
                      </c:ext>
                    </c:extLst>
                    <c:numCache>
                      <c:formatCode>0.00</c:formatCode>
                      <c:ptCount val="31"/>
                      <c:pt idx="0">
                        <c:v>1.3559070687098369</c:v>
                      </c:pt>
                      <c:pt idx="1">
                        <c:v>1.3784965034965035</c:v>
                      </c:pt>
                      <c:pt idx="2">
                        <c:v>1.8389212827988337</c:v>
                      </c:pt>
                      <c:pt idx="3">
                        <c:v>0.23036093418259024</c:v>
                      </c:pt>
                      <c:pt idx="4">
                        <c:v>0.24081145584725536</c:v>
                      </c:pt>
                      <c:pt idx="5">
                        <c:v>0.90457097032878908</c:v>
                      </c:pt>
                      <c:pt idx="6">
                        <c:v>2.0394736842105261</c:v>
                      </c:pt>
                      <c:pt idx="7">
                        <c:v>0.39225975729747459</c:v>
                      </c:pt>
                      <c:pt idx="8">
                        <c:v>0.69854628921193573</c:v>
                      </c:pt>
                      <c:pt idx="9">
                        <c:v>0.65452261306532666</c:v>
                      </c:pt>
                      <c:pt idx="10">
                        <c:v>0.181884233470574</c:v>
                      </c:pt>
                      <c:pt idx="11">
                        <c:v>1.2216374269005847</c:v>
                      </c:pt>
                      <c:pt idx="12">
                        <c:v>2.3808785529715761</c:v>
                      </c:pt>
                      <c:pt idx="13">
                        <c:v>1.7658792650918635</c:v>
                      </c:pt>
                      <c:pt idx="14">
                        <c:v>0.44043624161073824</c:v>
                      </c:pt>
                      <c:pt idx="15">
                        <c:v>0.39185628742514972</c:v>
                      </c:pt>
                      <c:pt idx="16">
                        <c:v>0.39314516129032256</c:v>
                      </c:pt>
                      <c:pt idx="17">
                        <c:v>0.35566706021251476</c:v>
                      </c:pt>
                      <c:pt idx="18">
                        <c:v>1.6048565121412803</c:v>
                      </c:pt>
                      <c:pt idx="19">
                        <c:v>0.54848046309696097</c:v>
                      </c:pt>
                      <c:pt idx="20">
                        <c:v>1.4397435897435897</c:v>
                      </c:pt>
                      <c:pt idx="21">
                        <c:v>1.3753333333333333</c:v>
                      </c:pt>
                      <c:pt idx="22">
                        <c:v>1.4735837046467217</c:v>
                      </c:pt>
                      <c:pt idx="23">
                        <c:v>1.4483471074380165</c:v>
                      </c:pt>
                      <c:pt idx="24">
                        <c:v>1.1351888667992047</c:v>
                      </c:pt>
                      <c:pt idx="25">
                        <c:v>1.1429787234042552</c:v>
                      </c:pt>
                      <c:pt idx="26">
                        <c:v>0.50120288692862869</c:v>
                      </c:pt>
                      <c:pt idx="27">
                        <c:v>0.2030034861893269</c:v>
                      </c:pt>
                      <c:pt idx="28">
                        <c:v>1.6539845758354756</c:v>
                      </c:pt>
                      <c:pt idx="29">
                        <c:v>2.8649350649350649</c:v>
                      </c:pt>
                      <c:pt idx="30">
                        <c:v>0.69945355191256831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SourceGraphCourbe!$AW$2339:$AW$2369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1"/>
                      <c:pt idx="0">
                        <c:v>63.871673350346335</c:v>
                      </c:pt>
                      <c:pt idx="1">
                        <c:v>64.099556119213702</c:v>
                      </c:pt>
                      <c:pt idx="2">
                        <c:v>65.983353151010704</c:v>
                      </c:pt>
                      <c:pt idx="3">
                        <c:v>37.987711213517663</c:v>
                      </c:pt>
                      <c:pt idx="4">
                        <c:v>36.600594648166499</c:v>
                      </c:pt>
                      <c:pt idx="5">
                        <c:v>62.723404255319146</c:v>
                      </c:pt>
                      <c:pt idx="6">
                        <c:v>65.991935483870961</c:v>
                      </c:pt>
                      <c:pt idx="7">
                        <c:v>40.677257525083611</c:v>
                      </c:pt>
                      <c:pt idx="8">
                        <c:v>48.679079956188389</c:v>
                      </c:pt>
                      <c:pt idx="9">
                        <c:v>51.708253358925141</c:v>
                      </c:pt>
                      <c:pt idx="10">
                        <c:v>30.328894806924101</c:v>
                      </c:pt>
                      <c:pt idx="11">
                        <c:v>65.11823839157492</c:v>
                      </c:pt>
                      <c:pt idx="12">
                        <c:v>66.236162361623613</c:v>
                      </c:pt>
                      <c:pt idx="13">
                        <c:v>67.200059453032111</c:v>
                      </c:pt>
                      <c:pt idx="14">
                        <c:v>42.990476190476187</c:v>
                      </c:pt>
                      <c:pt idx="15">
                        <c:v>43.552567237163814</c:v>
                      </c:pt>
                      <c:pt idx="16">
                        <c:v>43.410256410256409</c:v>
                      </c:pt>
                      <c:pt idx="17">
                        <c:v>44.54771784232365</c:v>
                      </c:pt>
                      <c:pt idx="18">
                        <c:v>66.17606602475928</c:v>
                      </c:pt>
                      <c:pt idx="19">
                        <c:v>45.250659630606862</c:v>
                      </c:pt>
                      <c:pt idx="20">
                        <c:v>66.852181656277821</c:v>
                      </c:pt>
                      <c:pt idx="21">
                        <c:v>66.505089675230252</c:v>
                      </c:pt>
                      <c:pt idx="22">
                        <c:v>67.602591792656582</c:v>
                      </c:pt>
                      <c:pt idx="23">
                        <c:v>66.533523537803134</c:v>
                      </c:pt>
                      <c:pt idx="24">
                        <c:v>65.253940455341507</c:v>
                      </c:pt>
                      <c:pt idx="25">
                        <c:v>66.064780342516755</c:v>
                      </c:pt>
                      <c:pt idx="26">
                        <c:v>44.607999999999997</c:v>
                      </c:pt>
                      <c:pt idx="27">
                        <c:v>34.684280052840158</c:v>
                      </c:pt>
                      <c:pt idx="28">
                        <c:v>67.219769972023627</c:v>
                      </c:pt>
                      <c:pt idx="29">
                        <c:v>64.986400725294658</c:v>
                      </c:pt>
                      <c:pt idx="30">
                        <c:v>53.90625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98626912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633440"/>
        <c:crosses val="autoZero"/>
        <c:crossBetween val="midCat"/>
        <c:majorUnit val="0.1"/>
      </c:valAx>
      <c:valAx>
        <c:axId val="98633440"/>
        <c:scaling>
          <c:orientation val="minMax"/>
          <c:max val="7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626912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401574803149598"/>
          <c:y val="0.42966407753148583"/>
          <c:w val="0.30344632165242402"/>
          <c:h val="0.36142322834645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[a2024-m03-j26-ONF-PM-A distance.xlsx]COURBE Vendus UP!Tableau croisé dynamique1</c:name>
    <c:fmtId val="56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'COURBE Vendus UP'!$C$3</c:f>
              <c:strCache>
                <c:ptCount val="1"/>
                <c:pt idx="0">
                  <c:v>Moyenne de Nbre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'COURBE Vendus UP'!$A$4:$A$14</c:f>
              <c:multiLvlStrCache>
                <c:ptCount val="7"/>
                <c:lvl>
                  <c:pt idx="0">
                    <c:v>0,03 à 0,08 m3</c:v>
                  </c:pt>
                  <c:pt idx="1">
                    <c:v>0,08 à 0,12 m3</c:v>
                  </c:pt>
                  <c:pt idx="2">
                    <c:v>0,16 à 0,20 m3</c:v>
                  </c:pt>
                  <c:pt idx="3">
                    <c:v>0,03 à 0,08 m3</c:v>
                  </c:pt>
                  <c:pt idx="4">
                    <c:v>0,08 à 0,12 m3</c:v>
                  </c:pt>
                  <c:pt idx="5">
                    <c:v>0,16 à 0,20 m3</c:v>
                  </c:pt>
                  <c:pt idx="6">
                    <c:v>0,16 à 0,20 m3</c:v>
                  </c:pt>
                </c:lvl>
                <c:lvl>
                  <c:pt idx="0">
                    <c:v>E1</c:v>
                  </c:pt>
                  <c:pt idx="3">
                    <c:v>E2</c:v>
                  </c:pt>
                  <c:pt idx="6">
                    <c:v>E3</c:v>
                  </c:pt>
                </c:lvl>
              </c:multiLvlStrCache>
            </c:multiLvlStrRef>
          </c:cat>
          <c:val>
            <c:numRef>
              <c:f>'COURBE Vendus UP'!$C$4:$C$14</c:f>
              <c:numCache>
                <c:formatCode>0.00</c:formatCode>
                <c:ptCount val="7"/>
                <c:pt idx="0">
                  <c:v>2.6666666666666665</c:v>
                </c:pt>
                <c:pt idx="1">
                  <c:v>7.5</c:v>
                </c:pt>
                <c:pt idx="2">
                  <c:v>7</c:v>
                </c:pt>
                <c:pt idx="3">
                  <c:v>3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8627456"/>
        <c:axId val="375551728"/>
      </c:barChart>
      <c:lineChart>
        <c:grouping val="standard"/>
        <c:varyColors val="0"/>
        <c:ser>
          <c:idx val="0"/>
          <c:order val="0"/>
          <c:tx>
            <c:strRef>
              <c:f>'COURBE Vendus UP'!$B$3</c:f>
              <c:strCache>
                <c:ptCount val="1"/>
                <c:pt idx="0">
                  <c:v>Moyenne de Prix u (€/st)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'COURBE Vendus UP'!$A$4:$A$14</c:f>
              <c:multiLvlStrCache>
                <c:ptCount val="7"/>
                <c:lvl>
                  <c:pt idx="0">
                    <c:v>0,03 à 0,08 m3</c:v>
                  </c:pt>
                  <c:pt idx="1">
                    <c:v>0,08 à 0,12 m3</c:v>
                  </c:pt>
                  <c:pt idx="2">
                    <c:v>0,16 à 0,20 m3</c:v>
                  </c:pt>
                  <c:pt idx="3">
                    <c:v>0,03 à 0,08 m3</c:v>
                  </c:pt>
                  <c:pt idx="4">
                    <c:v>0,08 à 0,12 m3</c:v>
                  </c:pt>
                  <c:pt idx="5">
                    <c:v>0,16 à 0,20 m3</c:v>
                  </c:pt>
                  <c:pt idx="6">
                    <c:v>0,16 à 0,20 m3</c:v>
                  </c:pt>
                </c:lvl>
                <c:lvl>
                  <c:pt idx="0">
                    <c:v>E1</c:v>
                  </c:pt>
                  <c:pt idx="3">
                    <c:v>E2</c:v>
                  </c:pt>
                  <c:pt idx="6">
                    <c:v>E3</c:v>
                  </c:pt>
                </c:lvl>
              </c:multiLvlStrCache>
            </c:multiLvlStrRef>
          </c:cat>
          <c:val>
            <c:numRef>
              <c:f>'COURBE Vendus UP'!$B$4:$B$14</c:f>
              <c:numCache>
                <c:formatCode>_("€"* #,##0.00_);_("€"* \(#,##0.00\);_("€"* "-"??_);_(@_)</c:formatCode>
                <c:ptCount val="7"/>
                <c:pt idx="0">
                  <c:v>10.856666666666664</c:v>
                </c:pt>
                <c:pt idx="1">
                  <c:v>13.66</c:v>
                </c:pt>
                <c:pt idx="2">
                  <c:v>17.12</c:v>
                </c:pt>
                <c:pt idx="3">
                  <c:v>13.12</c:v>
                </c:pt>
                <c:pt idx="4">
                  <c:v>18.649999999999999</c:v>
                </c:pt>
                <c:pt idx="5">
                  <c:v>18.073333333333334</c:v>
                </c:pt>
                <c:pt idx="6">
                  <c:v>18.45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7456"/>
        <c:axId val="375551728"/>
      </c:lineChart>
      <c:catAx>
        <c:axId val="986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5551728"/>
        <c:crosses val="autoZero"/>
        <c:auto val="1"/>
        <c:lblAlgn val="ctr"/>
        <c:lblOffset val="100"/>
        <c:noMultiLvlLbl val="0"/>
      </c:catAx>
      <c:valAx>
        <c:axId val="3755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862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>
      <c:oddHeader>&amp;C&amp;"Arial,Gras"&amp;14Vente ONF - Pin maritime - A distance&amp;"Arial,Normal"&amp;10
12/10/2023</c:oddHeader>
    </c:headerFooter>
    <c:pageMargins b="0.74803149606299213" l="0.70866141732283472" r="0.70866141732283472" t="0.74803149606299213" header="0.31496062992125984" footer="0.31496062992125984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5.25</c:v>
                </c:pt>
                <c:pt idx="2">
                  <c:v>5.7142857142857144</c:v>
                </c:pt>
                <c:pt idx="3">
                  <c:v>1.8571428571428572</c:v>
                </c:pt>
                <c:pt idx="4">
                  <c:v>3</c:v>
                </c:pt>
                <c:pt idx="5">
                  <c:v>5.5</c:v>
                </c:pt>
                <c:pt idx="6">
                  <c:v>2.6666666666666665</c:v>
                </c:pt>
                <c:pt idx="7">
                  <c:v>4.25</c:v>
                </c:pt>
                <c:pt idx="8">
                  <c:v>5.5</c:v>
                </c:pt>
                <c:pt idx="9">
                  <c:v>3.2</c:v>
                </c:pt>
                <c:pt idx="10">
                  <c:v>2.8333333333333335</c:v>
                </c:pt>
                <c:pt idx="11">
                  <c:v>3</c:v>
                </c:pt>
                <c:pt idx="12">
                  <c:v>2.5</c:v>
                </c:pt>
                <c:pt idx="13">
                  <c:v>4.666666666666667</c:v>
                </c:pt>
                <c:pt idx="14">
                  <c:v>8</c:v>
                </c:pt>
                <c:pt idx="15">
                  <c:v>0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  <c:pt idx="19">
                  <c:v>7</c:v>
                </c:pt>
                <c:pt idx="20">
                  <c:v>7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75556624"/>
        <c:axId val="98623888"/>
      </c:barChart>
      <c:catAx>
        <c:axId val="37555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62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23888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5556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30.353568498769484</c:v>
                </c:pt>
                <c:pt idx="3">
                  <c:v>32.717010083296799</c:v>
                </c:pt>
                <c:pt idx="4">
                  <c:v>35.023486901535684</c:v>
                </c:pt>
                <c:pt idx="5">
                  <c:v>37.635977337110482</c:v>
                </c:pt>
                <c:pt idx="6">
                  <c:v>42.634279475982531</c:v>
                </c:pt>
                <c:pt idx="7">
                  <c:v>47.261164499717353</c:v>
                </c:pt>
                <c:pt idx="8">
                  <c:v>48.995260663507111</c:v>
                </c:pt>
                <c:pt idx="9">
                  <c:v>48.625577812018491</c:v>
                </c:pt>
                <c:pt idx="10">
                  <c:v>0</c:v>
                </c:pt>
                <c:pt idx="11">
                  <c:v>52.548302300109526</c:v>
                </c:pt>
                <c:pt idx="12">
                  <c:v>52.771929824561404</c:v>
                </c:pt>
                <c:pt idx="13">
                  <c:v>53.02325581395349</c:v>
                </c:pt>
                <c:pt idx="14">
                  <c:v>55.058191584601609</c:v>
                </c:pt>
                <c:pt idx="15">
                  <c:v>57.320371188687581</c:v>
                </c:pt>
                <c:pt idx="16">
                  <c:v>0</c:v>
                </c:pt>
                <c:pt idx="17">
                  <c:v>57.066450567260937</c:v>
                </c:pt>
                <c:pt idx="18">
                  <c:v>56.428571428571431</c:v>
                </c:pt>
                <c:pt idx="19">
                  <c:v>0</c:v>
                </c:pt>
                <c:pt idx="20">
                  <c:v>61.128391793514226</c:v>
                </c:pt>
                <c:pt idx="21">
                  <c:v>61.052700922266141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39207344"/>
        <c:axId val="257165568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1219</c:v>
                </c:pt>
                <c:pt idx="3">
                  <c:v>4562</c:v>
                </c:pt>
                <c:pt idx="4">
                  <c:v>2214</c:v>
                </c:pt>
                <c:pt idx="5">
                  <c:v>3530</c:v>
                </c:pt>
                <c:pt idx="6">
                  <c:v>916</c:v>
                </c:pt>
                <c:pt idx="7">
                  <c:v>3538</c:v>
                </c:pt>
                <c:pt idx="8">
                  <c:v>4220</c:v>
                </c:pt>
                <c:pt idx="9">
                  <c:v>649</c:v>
                </c:pt>
                <c:pt idx="10">
                  <c:v>0</c:v>
                </c:pt>
                <c:pt idx="11">
                  <c:v>4565</c:v>
                </c:pt>
                <c:pt idx="12">
                  <c:v>2850</c:v>
                </c:pt>
                <c:pt idx="13">
                  <c:v>1118</c:v>
                </c:pt>
                <c:pt idx="14">
                  <c:v>1117</c:v>
                </c:pt>
                <c:pt idx="15">
                  <c:v>2263</c:v>
                </c:pt>
                <c:pt idx="16">
                  <c:v>0</c:v>
                </c:pt>
                <c:pt idx="17">
                  <c:v>1234</c:v>
                </c:pt>
                <c:pt idx="18">
                  <c:v>980</c:v>
                </c:pt>
                <c:pt idx="19">
                  <c:v>0</c:v>
                </c:pt>
                <c:pt idx="20">
                  <c:v>3022</c:v>
                </c:pt>
                <c:pt idx="21">
                  <c:v>3036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72528"/>
        <c:axId val="258270896"/>
      </c:lineChart>
      <c:catAx>
        <c:axId val="203920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71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1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39207344"/>
        <c:crosses val="autoZero"/>
        <c:crossBetween val="between"/>
      </c:valAx>
      <c:catAx>
        <c:axId val="25827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70896"/>
        <c:crosses val="autoZero"/>
        <c:auto val="0"/>
        <c:lblAlgn val="ctr"/>
        <c:lblOffset val="100"/>
        <c:noMultiLvlLbl val="0"/>
      </c:catAx>
      <c:valAx>
        <c:axId val="258270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82725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30.353568498769484</c:v>
                </c:pt>
                <c:pt idx="3">
                  <c:v>32.717010083296799</c:v>
                </c:pt>
                <c:pt idx="4">
                  <c:v>35.023486901535684</c:v>
                </c:pt>
                <c:pt idx="5">
                  <c:v>37.635977337110482</c:v>
                </c:pt>
                <c:pt idx="6">
                  <c:v>40.387596899224803</c:v>
                </c:pt>
                <c:pt idx="7">
                  <c:v>47.754809660253784</c:v>
                </c:pt>
                <c:pt idx="8">
                  <c:v>47.551117451260104</c:v>
                </c:pt>
                <c:pt idx="9">
                  <c:v>48.625577812018491</c:v>
                </c:pt>
                <c:pt idx="10">
                  <c:v>0</c:v>
                </c:pt>
                <c:pt idx="11">
                  <c:v>0</c:v>
                </c:pt>
                <c:pt idx="12">
                  <c:v>52.750621375310686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44.277882797731571</c:v>
                </c:pt>
                <c:pt idx="7">
                  <c:v>46.159817351598171</c:v>
                </c:pt>
                <c:pt idx="8">
                  <c:v>50.429853566367498</c:v>
                </c:pt>
                <c:pt idx="9">
                  <c:v>0</c:v>
                </c:pt>
                <c:pt idx="10">
                  <c:v>0</c:v>
                </c:pt>
                <c:pt idx="11">
                  <c:v>52.548302300109526</c:v>
                </c:pt>
                <c:pt idx="12">
                  <c:v>52.787583688374923</c:v>
                </c:pt>
                <c:pt idx="13">
                  <c:v>53.02325581395349</c:v>
                </c:pt>
                <c:pt idx="14">
                  <c:v>55.058191584601609</c:v>
                </c:pt>
                <c:pt idx="15">
                  <c:v>57.320371188687581</c:v>
                </c:pt>
                <c:pt idx="16">
                  <c:v>0</c:v>
                </c:pt>
                <c:pt idx="17">
                  <c:v>57.066450567260937</c:v>
                </c:pt>
                <c:pt idx="18">
                  <c:v>56.428571428571431</c:v>
                </c:pt>
                <c:pt idx="19">
                  <c:v>0</c:v>
                </c:pt>
                <c:pt idx="20">
                  <c:v>61.128391793514226</c:v>
                </c:pt>
                <c:pt idx="21">
                  <c:v>61.052700922266141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258273072"/>
        <c:axId val="258271440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1219</c:v>
                </c:pt>
                <c:pt idx="4">
                  <c:v>4562</c:v>
                </c:pt>
                <c:pt idx="5">
                  <c:v>2214</c:v>
                </c:pt>
                <c:pt idx="6">
                  <c:v>3530</c:v>
                </c:pt>
                <c:pt idx="7">
                  <c:v>387</c:v>
                </c:pt>
                <c:pt idx="8">
                  <c:v>2443</c:v>
                </c:pt>
                <c:pt idx="9">
                  <c:v>2103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529</c:v>
                </c:pt>
                <c:pt idx="8">
                  <c:v>1095</c:v>
                </c:pt>
                <c:pt idx="9">
                  <c:v>2117</c:v>
                </c:pt>
                <c:pt idx="10">
                  <c:v>0</c:v>
                </c:pt>
                <c:pt idx="11">
                  <c:v>0</c:v>
                </c:pt>
                <c:pt idx="13">
                  <c:v>1643</c:v>
                </c:pt>
                <c:pt idx="14">
                  <c:v>1118</c:v>
                </c:pt>
                <c:pt idx="15">
                  <c:v>1117</c:v>
                </c:pt>
                <c:pt idx="16">
                  <c:v>2263</c:v>
                </c:pt>
                <c:pt idx="17">
                  <c:v>0</c:v>
                </c:pt>
                <c:pt idx="18">
                  <c:v>1234</c:v>
                </c:pt>
                <c:pt idx="19">
                  <c:v>980</c:v>
                </c:pt>
                <c:pt idx="20">
                  <c:v>0</c:v>
                </c:pt>
                <c:pt idx="21">
                  <c:v>3022</c:v>
                </c:pt>
                <c:pt idx="22">
                  <c:v>3036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75248"/>
        <c:axId val="258277968"/>
      </c:lineChart>
      <c:catAx>
        <c:axId val="25827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8271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827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8273072"/>
        <c:crosses val="autoZero"/>
        <c:crossBetween val="between"/>
      </c:valAx>
      <c:catAx>
        <c:axId val="25827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77968"/>
        <c:crosses val="autoZero"/>
        <c:auto val="0"/>
        <c:lblAlgn val="ctr"/>
        <c:lblOffset val="100"/>
        <c:noMultiLvlLbl val="0"/>
      </c:catAx>
      <c:valAx>
        <c:axId val="2582779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82752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20/03/2024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20/03/2024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20/03/2024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20/03/2024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63735" cy="6096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0.65614</cdr:x>
      <cdr:y>0.75336</cdr:y>
    </cdr:from>
    <cdr:to>
      <cdr:x>0.93559</cdr:x>
      <cdr:y>0.78917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1" y="4576052"/>
          <a:ext cx="2832114" cy="217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278135</xdr:colOff>
      <xdr:row>0</xdr:row>
      <xdr:rowOff>0</xdr:rowOff>
    </xdr:from>
    <xdr:to>
      <xdr:col>12</xdr:col>
      <xdr:colOff>268604</xdr:colOff>
      <xdr:row>21</xdr:row>
      <xdr:rowOff>105727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7736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864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ILE/30.%20Suivi%20des%20ventes%20&amp;%20tendances%20de%20prix/Ventes%20Pin%20maritime/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CILE/30.%20Suivi%20des%20ventes%20&amp;%20tendances%20de%20prix/Ventes%20Pin%20maritime/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ELLE" refreshedDate="45377.757750810182" createdVersion="5" refreshedVersion="5" minRefreshableVersion="3" recordCount="76">
  <cacheSource type="worksheet">
    <worksheetSource name="Tableau2"/>
  </cacheSource>
  <cacheFields count="20">
    <cacheField name="Article" numFmtId="0">
      <sharedItems containsBlank="1"/>
    </cacheField>
    <cacheField name="Type de propriété" numFmtId="0">
      <sharedItems containsBlank="1"/>
    </cacheField>
    <cacheField name="essence" numFmtId="0">
      <sharedItems containsBlank="1"/>
    </cacheField>
    <cacheField name="Commune" numFmtId="0">
      <sharedItems containsBlank="1"/>
    </cacheField>
    <cacheField name="Coupe" numFmtId="0">
      <sharedItems containsBlank="1" count="5">
        <s v="E1"/>
        <s v="E2"/>
        <s v="E3"/>
        <s v="Ed"/>
        <m/>
      </sharedItems>
    </cacheField>
    <cacheField name="S(ha)" numFmtId="0">
      <sharedItems containsString="0" containsBlank="1" containsNumber="1" minValue="10.75" maxValue="59.93"/>
    </cacheField>
    <cacheField name="V tot (st)" numFmtId="0">
      <sharedItems containsString="0" containsBlank="1" containsNumber="1" containsInteger="1" minValue="429" maxValue="2400"/>
    </cacheField>
    <cacheField name="V tot/ha (st/ha)" numFmtId="0">
      <sharedItems containsString="0" containsBlank="1" containsNumber="1" minValue="19.811320754716981" maxValue="50.135043889264011"/>
    </cacheField>
    <cacheField name="Nombre de tiges" numFmtId="0">
      <sharedItems containsString="0" containsBlank="1" containsNumber="1" containsInteger="1" minValue="1650" maxValue="12500"/>
    </cacheField>
    <cacheField name="Vtotal (en m3)" numFmtId="0">
      <sharedItems containsString="0" containsBlank="1" containsNumber="1" containsInteger="1" minValue="286" maxValue="1598"/>
    </cacheField>
    <cacheField name="Vunitaire (m3/ti)" numFmtId="0">
      <sharedItems containsString="0" containsBlank="1" containsNumber="1" minValue="3.6925960637300845E-2" maxValue="0.18823529411764706"/>
    </cacheField>
    <cacheField name="Catégorie" numFmtId="0">
      <sharedItems containsBlank="1" count="14">
        <s v="0,03 à 0,08 m3"/>
        <s v="0,08 à 0,12 m3"/>
        <s v="0,16 à 0,20 m3"/>
        <s v="0,12 à 0,16 m3"/>
        <m/>
        <s v="0,1 à 0,2 m3" u="1"/>
        <s v="0,04 à 0,08 m3" u="1"/>
        <s v="0,04 à 0,1 m3" u="1"/>
        <s v="0,17 à 0,21 m3" u="1"/>
        <s v="0,20 à 0,24 m3" u="1"/>
        <s v="0,3 à 0,4 m3" u="1"/>
        <s v="0,2 à 0,3 m3" u="1"/>
        <s v="0,09 à 0,1 m3" u="1"/>
        <s v="0,04 à 0,8 m3" u="1"/>
      </sharedItems>
    </cacheField>
    <cacheField name="Prix u (€/st)" numFmtId="0">
      <sharedItems containsString="0" containsBlank="1" containsNumber="1" minValue="10.17" maxValue="21"/>
    </cacheField>
    <cacheField name="Prix U (€/m3)" numFmtId="44">
      <sharedItems containsString="0" containsBlank="1" containsNumber="1" minValue="15.319615384615384" maxValue="45.389898989898988"/>
    </cacheField>
    <cacheField name="Acheteur" numFmtId="0">
      <sharedItems containsBlank="1" count="23">
        <s v="LOGIFOR"/>
        <s v="SMURFIT KAPPA"/>
        <s v="FORESTIERE GIRONDINE"/>
        <s v="ESPACE FORET"/>
        <s v="LAPEGUE FORESTIERE"/>
        <s v="*RETIRE"/>
        <s v="SEGUIN SCIERIE"/>
        <s v="JEANIN FORESTIERE"/>
        <s v="*PAS D'OFFRE"/>
        <m/>
        <s v="LE BOIS LANDAIS ECO DURABLE" u="1"/>
        <s v="DVEF et FILLE" u="1"/>
        <s v="SEBSO" u="1"/>
        <s v="Bois Landais" u="1"/>
        <s v="AQUIBOSC" u="1"/>
        <s v="LE BOIS LANDAIS" u="1"/>
        <s v="EGGER PANNEAUX ET DECORS" u="1"/>
        <s v="GASCOGNE BOIS" u="1"/>
        <s v="EGGER" u="1"/>
        <s v="FORESTIERE MACE" u="1"/>
        <s v="SCIERIE SEGUIN" u="1"/>
        <s v="MACE FORESTIERE" u="1"/>
        <s v="JC LEJEUNE" u="1"/>
      </sharedItems>
    </cacheField>
    <cacheField name="Prix 2 (€/stere)" numFmtId="0">
      <sharedItems containsString="0" containsBlank="1" containsNumber="1" minValue="11.13" maxValue="18.170000000000002"/>
    </cacheField>
    <cacheField name="Prix 3 (€/stère)" numFmtId="0">
      <sharedItems containsString="0" containsBlank="1" containsNumber="1" minValue="11.05" maxValue="17.88"/>
    </cacheField>
    <cacheField name="Nbre offres" numFmtId="0">
      <sharedItems containsString="0" containsBlank="1" containsNumber="1" containsInteger="1" minValue="0" maxValue="11"/>
    </cacheField>
    <cacheField name="Commentaire" numFmtId="0">
      <sharedItems containsBlank="1"/>
    </cacheField>
    <cacheField name="Prix total estimé" numFmtId="0">
      <sharedItems containsString="0" containsBlank="1" containsNumber="1" minValue="0" maxValue="4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241R31064"/>
    <s v="Communale"/>
    <s v="Pin maritime"/>
    <s v="AVENSAN (33)"/>
    <x v="0"/>
    <n v="37"/>
    <n v="891"/>
    <n v="24.081081081081081"/>
    <n v="10670"/>
    <n v="394"/>
    <n v="3.6925960637300845E-2"/>
    <x v="0"/>
    <n v="10.17"/>
    <n v="22.998654822335023"/>
    <x v="0"/>
    <m/>
    <m/>
    <n v="2"/>
    <s v=""/>
    <n v="9061.4699999999993"/>
  </r>
  <r>
    <s v="241R31065"/>
    <s v="Communale"/>
    <s v="Pin maritime"/>
    <s v="AVENSAN (33)"/>
    <x v="1"/>
    <n v="56.5"/>
    <n v="2055"/>
    <n v="36.371681415929203"/>
    <n v="10333"/>
    <n v="594"/>
    <n v="5.74857253459789E-2"/>
    <x v="0"/>
    <n v="13.12"/>
    <n v="45.389898989898988"/>
    <x v="1"/>
    <n v="11.17"/>
    <m/>
    <n v="3"/>
    <s v=""/>
    <n v="26961.599999999999"/>
  </r>
  <r>
    <s v="241R31066"/>
    <s v="Communale"/>
    <s v="Pin maritime"/>
    <s v="Caisse D'Epargne De Bordeaux"/>
    <x v="0"/>
    <n v="14.2"/>
    <n v="429"/>
    <n v="30.211267605633804"/>
    <n v="2850"/>
    <n v="286"/>
    <n v="0.10035087719298245"/>
    <x v="1"/>
    <n v="12.47"/>
    <n v="18.705000000000002"/>
    <x v="0"/>
    <n v="11.13"/>
    <n v="11.05"/>
    <n v="6"/>
    <s v=""/>
    <n v="5349.63"/>
  </r>
  <r>
    <s v="241R31067"/>
    <s v="Communale"/>
    <s v="Pin maritime"/>
    <s v="CARCANS (33)"/>
    <x v="1"/>
    <n v="59.93"/>
    <n v="2400"/>
    <n v="40.046721174703819"/>
    <n v="8532"/>
    <n v="1598"/>
    <n v="0.18729488982653539"/>
    <x v="2"/>
    <n v="17"/>
    <n v="25.531914893617021"/>
    <x v="2"/>
    <n v="16.96"/>
    <n v="15.12"/>
    <n v="7"/>
    <s v=""/>
    <n v="40800"/>
  </r>
  <r>
    <s v="241R31068"/>
    <s v="Communale"/>
    <s v="Pin maritime"/>
    <s v="CARCANS (33)"/>
    <x v="0"/>
    <n v="35.79"/>
    <n v="985"/>
    <n v="27.521654093322159"/>
    <n v="9282"/>
    <n v="657"/>
    <n v="7.0782159017453133E-2"/>
    <x v="0"/>
    <n v="12.2"/>
    <n v="18.290715372907155"/>
    <x v="0"/>
    <n v="12.04"/>
    <m/>
    <n v="4"/>
    <s v=""/>
    <n v="12017"/>
  </r>
  <r>
    <s v="241R31069"/>
    <s v="Communale"/>
    <s v="Pin maritime"/>
    <s v="CESTAS (33)"/>
    <x v="0"/>
    <n v="25.18"/>
    <n v="781"/>
    <n v="31.01667990468626"/>
    <n v="12500"/>
    <n v="520"/>
    <n v="4.1599999999999998E-2"/>
    <x v="0"/>
    <n v="10.199999999999999"/>
    <n v="15.319615384615384"/>
    <x v="3"/>
    <m/>
    <m/>
    <n v="2"/>
    <s v=""/>
    <n v="7966.2"/>
  </r>
  <r>
    <s v="241R31070"/>
    <s v="Communale"/>
    <s v="Pin maritime"/>
    <s v="ESCALANS (40)"/>
    <x v="0"/>
    <n v="15.41"/>
    <n v="570"/>
    <n v="36.988968202465934"/>
    <n v="2348"/>
    <n v="380"/>
    <n v="0.16183986371379896"/>
    <x v="2"/>
    <n v="17.12"/>
    <n v="25.680000000000003"/>
    <x v="4"/>
    <n v="16.43"/>
    <n v="16.239999999999998"/>
    <n v="7"/>
    <s v=""/>
    <n v="9758.4000000000015"/>
  </r>
  <r>
    <s v="241R31071"/>
    <s v="Communale"/>
    <s v="Pin maritime"/>
    <s v="HERM (40)"/>
    <x v="0"/>
    <n v="32.39"/>
    <n v="938"/>
    <n v="28.959555418338994"/>
    <n v="7533"/>
    <n v="626"/>
    <n v="8.3101022169122532E-2"/>
    <x v="1"/>
    <n v="14.85"/>
    <n v="22.251277955271565"/>
    <x v="3"/>
    <n v="14.35"/>
    <n v="14.07"/>
    <n v="9"/>
    <s v=""/>
    <n v="13929.3"/>
  </r>
  <r>
    <s v="241R31072"/>
    <s v="Communale"/>
    <s v="Pin maritime"/>
    <s v="LIPOSTEY (40)"/>
    <x v="1"/>
    <n v="15.15"/>
    <n v="743"/>
    <n v="49.042904290429043"/>
    <n v="3193"/>
    <n v="495"/>
    <n v="0.15502662073285312"/>
    <x v="3"/>
    <n v="21"/>
    <n v="31.521212121212123"/>
    <x v="5"/>
    <m/>
    <m/>
    <n v="11"/>
    <m/>
    <n v="15603"/>
  </r>
  <r>
    <s v="241R31073"/>
    <s v="Communale"/>
    <s v="Pin maritime"/>
    <s v="LUGOS (40)"/>
    <x v="1"/>
    <n v="14.69"/>
    <n v="528"/>
    <n v="35.942818243703201"/>
    <n v="1870"/>
    <n v="352"/>
    <n v="0.18823529411764706"/>
    <x v="2"/>
    <n v="18.72"/>
    <n v="28.08"/>
    <x v="6"/>
    <n v="18.170000000000002"/>
    <n v="17.170000000000002"/>
    <n v="9"/>
    <m/>
    <n v="9884.16"/>
  </r>
  <r>
    <s v="241R31074"/>
    <s v="Communale"/>
    <s v="Pin maritime"/>
    <s v="MAGESCQ (40)"/>
    <x v="1"/>
    <n v="17.54"/>
    <n v="600"/>
    <n v="34.207525655644247"/>
    <n v="3772"/>
    <n v="400"/>
    <n v="0.10604453870625663"/>
    <x v="1"/>
    <n v="18.649999999999999"/>
    <n v="27.975000000000001"/>
    <x v="7"/>
    <n v="17.61"/>
    <n v="17.420000000000002"/>
    <n v="11"/>
    <m/>
    <n v="11190"/>
  </r>
  <r>
    <s v="241R31075"/>
    <s v="Communale"/>
    <s v="Pin maritime"/>
    <s v="MAILLAS (40)"/>
    <x v="1"/>
    <n v="29.62"/>
    <n v="1485"/>
    <n v="50.135043889264011"/>
    <n v="5374"/>
    <n v="992"/>
    <n v="0.18459248232229253"/>
    <x v="2"/>
    <n v="18.5"/>
    <n v="27.69405241935484"/>
    <x v="2"/>
    <n v="17.97"/>
    <n v="17.88"/>
    <n v="11"/>
    <m/>
    <n v="27472.5"/>
  </r>
  <r>
    <s v="241R31076"/>
    <s v="Communale"/>
    <s v="Pin maritime"/>
    <s v="ONDRES (40)"/>
    <x v="2"/>
    <n v="10.75"/>
    <n v="450"/>
    <n v="41.860465116279073"/>
    <n v="1650"/>
    <n v="300"/>
    <n v="0.18181818181818182"/>
    <x v="2"/>
    <n v="18.45"/>
    <n v="27.675000000000001"/>
    <x v="7"/>
    <n v="18.02"/>
    <n v="17.600000000000001"/>
    <n v="7"/>
    <m/>
    <n v="8302.5"/>
  </r>
  <r>
    <s v="241R31077"/>
    <s v="Communale"/>
    <s v="Pin maritime"/>
    <s v="RETJONS (40)"/>
    <x v="0"/>
    <n v="15.19"/>
    <n v="612"/>
    <n v="40.289664252797891"/>
    <n v="4920"/>
    <n v="407"/>
    <n v="8.2723577235772353E-2"/>
    <x v="1"/>
    <n v="14"/>
    <n v="21.051597051597053"/>
    <x v="5"/>
    <m/>
    <m/>
    <n v="7"/>
    <m/>
    <n v="8568"/>
  </r>
  <r>
    <s v="241R31078"/>
    <s v="Communale"/>
    <s v="Pin maritime"/>
    <s v="SAINT-MAGNE (33)"/>
    <x v="1"/>
    <n v="20.69"/>
    <n v="580"/>
    <n v="28.032866118898017"/>
    <n v="2589"/>
    <n v="390"/>
    <n v="0.15063731170336037"/>
    <x v="2"/>
    <n v="19"/>
    <n v="28.256410256410255"/>
    <x v="5"/>
    <m/>
    <m/>
    <n v="6"/>
    <m/>
    <n v="11020"/>
  </r>
  <r>
    <s v="241R31079"/>
    <s v="Communale"/>
    <s v="Pin maritime"/>
    <s v="SAINT-MAGNE (33)"/>
    <x v="1"/>
    <n v="18"/>
    <n v="495"/>
    <n v="27.5"/>
    <n v="2650"/>
    <n v="329"/>
    <n v="0.12415094339622641"/>
    <x v="3"/>
    <n v="21"/>
    <n v="31.595744680851062"/>
    <x v="5"/>
    <m/>
    <m/>
    <n v="6"/>
    <m/>
    <n v="10395"/>
  </r>
  <r>
    <s v="241R31080"/>
    <s v="Communale"/>
    <s v="Pin maritime"/>
    <s v="VENDAYS-MONTALIVET (33)"/>
    <x v="3"/>
    <n v="26.5"/>
    <n v="525"/>
    <n v="19.811320754716981"/>
    <n v="4070"/>
    <n v="350"/>
    <n v="8.5995085995085999E-2"/>
    <x v="1"/>
    <m/>
    <m/>
    <x v="8"/>
    <m/>
    <m/>
    <n v="0"/>
    <m/>
    <n v="0"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  <r>
    <m/>
    <m/>
    <m/>
    <m/>
    <x v="4"/>
    <m/>
    <m/>
    <m/>
    <m/>
    <m/>
    <m/>
    <x v="4"/>
    <m/>
    <m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69">
  <location ref="A3:C14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">
        <item x="3"/>
        <item x="0"/>
        <item x="1"/>
        <item x="2"/>
        <item h="1"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 sortType="ascending" defaultSubtotal="0">
      <items count="14">
        <item x="0"/>
        <item m="1" x="6"/>
        <item m="1" x="7"/>
        <item m="1" x="13"/>
        <item x="1"/>
        <item m="1" x="12"/>
        <item m="1" x="5"/>
        <item x="3"/>
        <item x="2"/>
        <item m="1" x="8"/>
        <item m="1" x="11"/>
        <item m="1" x="9"/>
        <item m="1" x="10"/>
        <item x="4"/>
      </items>
    </pivotField>
    <pivotField dataField="1" showAll="0"/>
    <pivotField showAll="0"/>
    <pivotField axis="axisPage" multipleItemSelectionAllowed="1" showAll="0">
      <items count="24">
        <item h="1" x="8"/>
        <item h="1" x="5"/>
        <item m="1" x="14"/>
        <item m="1" x="18"/>
        <item m="1" x="17"/>
        <item x="4"/>
        <item x="0"/>
        <item x="1"/>
        <item x="9"/>
        <item m="1" x="22"/>
        <item m="1" x="13"/>
        <item m="1" x="16"/>
        <item m="1" x="10"/>
        <item m="1" x="19"/>
        <item m="1" x="11"/>
        <item m="1" x="12"/>
        <item x="3"/>
        <item x="7"/>
        <item x="6"/>
        <item m="1" x="15"/>
        <item m="1" x="21"/>
        <item x="2"/>
        <item h="1" m="1" x="20"/>
        <item t="default"/>
      </items>
    </pivotField>
    <pivotField showAll="0"/>
    <pivotField showAll="0" defaultSubtotal="0"/>
    <pivotField dataField="1" showAll="0"/>
    <pivotField showAll="0"/>
    <pivotField showAll="0"/>
  </pivotFields>
  <rowFields count="2">
    <field x="4"/>
    <field x="11"/>
  </rowFields>
  <rowItems count="11">
    <i>
      <x v="1"/>
    </i>
    <i r="1">
      <x/>
    </i>
    <i r="1">
      <x v="4"/>
    </i>
    <i r="1">
      <x v="8"/>
    </i>
    <i>
      <x v="2"/>
    </i>
    <i r="1">
      <x/>
    </i>
    <i r="1">
      <x v="4"/>
    </i>
    <i r="1">
      <x v="8"/>
    </i>
    <i>
      <x v="3"/>
    </i>
    <i r="1"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Moyenne de Prix u (€/st)" fld="12" subtotal="average" baseField="11" baseItem="0" numFmtId="44"/>
    <dataField name="Moyenne de Nbre offres" fld="17" subtotal="average" baseField="11" baseItem="6"/>
  </dataFields>
  <formats count="13">
    <format dxfId="12">
      <pivotArea collapsedLevelsAreSubtotals="1" fieldPosition="0">
        <references count="2">
          <reference field="4" count="1" selected="0">
            <x v="1"/>
          </reference>
          <reference field="11" count="4">
            <x v="3"/>
            <x v="5"/>
            <x v="6"/>
            <x v="12"/>
          </reference>
        </references>
      </pivotArea>
    </format>
    <format dxfId="11">
      <pivotArea collapsedLevelsAreSubtotals="1" fieldPosition="0">
        <references count="1">
          <reference field="4" count="1">
            <x v="2"/>
          </reference>
        </references>
      </pivotArea>
    </format>
    <format dxfId="10">
      <pivotArea collapsedLevelsAreSubtotals="1" fieldPosition="0">
        <references count="2">
          <reference field="4" count="1" selected="0">
            <x v="2"/>
          </reference>
          <reference field="11" count="3">
            <x v="3"/>
            <x v="5"/>
            <x v="6"/>
          </reference>
        </references>
      </pivotArea>
    </format>
    <format dxfId="9">
      <pivotArea collapsedLevelsAreSubtotals="1" fieldPosition="0">
        <references count="1">
          <reference field="4" count="1">
            <x v="3"/>
          </reference>
        </references>
      </pivotArea>
    </format>
    <format dxfId="8">
      <pivotArea collapsedLevelsAreSubtotals="1" fieldPosition="0">
        <references count="2">
          <reference field="4" count="1" selected="0">
            <x v="3"/>
          </reference>
          <reference field="11" count="1">
            <x v="10"/>
          </reference>
        </references>
      </pivotArea>
    </format>
    <format dxfId="7">
      <pivotArea collapsedLevelsAreSubtotals="1" fieldPosition="0">
        <references count="1">
          <reference field="4" count="1">
            <x v="0"/>
          </reference>
        </references>
      </pivotArea>
    </format>
    <format dxfId="6">
      <pivotArea collapsedLevelsAreSubtotals="1" fieldPosition="0">
        <references count="2">
          <reference field="4" count="1" selected="0">
            <x v="0"/>
          </reference>
          <reference field="11" count="3">
            <x v="3"/>
            <x v="5"/>
            <x v="6"/>
          </reference>
        </references>
      </pivotArea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4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4" count="1">
            <x v="1"/>
          </reference>
        </references>
      </pivotArea>
    </format>
    <format dxfId="2">
      <pivotArea collapsedLevelsAreSubtotals="1" fieldPosition="0">
        <references count="2">
          <reference field="4" count="1" selected="0">
            <x v="1"/>
          </reference>
          <reference field="11" count="1">
            <x v="0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8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D3:F9" totalsRowCount="1" headerRowDxfId="73" dataDxfId="72">
  <autoFilter ref="D3:F8"/>
  <tableColumns count="3">
    <tableColumn id="1" name="Catégorie de Vu en m3" totalsRowLabel="Total" dataDxfId="71" totalsRowDxfId="70"/>
    <tableColumn id="2" name="m3 mis en vente" totalsRowFunction="sum" dataDxfId="69" totalsRowDxfId="68"/>
    <tableColumn id="3" name="% de la vente" totalsRowLabel="100%" dataDxfId="67" totalsRowDxfId="66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65" dataDxfId="64">
  <autoFilter ref="A81:F107"/>
  <tableColumns count="6">
    <tableColumn id="1" name="Répartition par acheteurs :" dataDxfId="63"/>
    <tableColumn id="2" name="Volume (m3)" dataDxfId="62"/>
    <tableColumn id="3" name="Nb de lots" dataDxfId="61"/>
    <tableColumn id="4" name="vu moyen (m3)" dataDxfId="60"/>
    <tableColumn id="5" name="Nb de lots2" dataDxfId="59">
      <calculatedColumnFormula>+COUNTIF('UP PM'!$O$6:$O$4935,A82)</calculatedColumnFormula>
    </tableColumn>
    <tableColumn id="6" name="Volume (st)" dataDxfId="58">
      <calculatedColumnFormula>+SUMIF('UP PM'!$O$6:$O$4935,A82,'UP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57" dataDxfId="56">
  <autoFilter ref="H81:H107"/>
  <tableColumns count="1">
    <tableColumn id="1" name="Valeur (€)" dataDxfId="55">
      <calculatedColumnFormula>SUMIF('BLOC PM'!$N$6:$N$207,A82,'BLOC PM'!$L$6:$L$207)+SUMIF('UP PM'!$O$6:$O$118,A82,'UP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54" headerRowBorderDxfId="53" tableBorderDxfId="52">
  <autoFilter ref="A5:R110"/>
  <sortState ref="A6:R110">
    <sortCondition ref="A6:A110"/>
  </sortState>
  <tableColumns count="18">
    <tableColumn id="1" name="Article" dataDxfId="51" dataCellStyle="Normal_Feuil3"/>
    <tableColumn id="2" name="Type de propriété" dataDxfId="50"/>
    <tableColumn id="3" name="essence" dataDxfId="49"/>
    <tableColumn id="4" name="Commune" dataDxfId="48"/>
    <tableColumn id="5" name="Coupe" dataDxfId="47"/>
    <tableColumn id="6" name="S(ha)" dataDxfId="46"/>
    <tableColumn id="7" name="Nbre tiges" dataDxfId="45"/>
    <tableColumn id="17" name="Densité (N/ha)" dataDxfId="44">
      <calculatedColumnFormula>+Tableau3[[#This Row],[Nbre tiges]]/Tableau3[[#This Row],[S(ha)]]</calculatedColumnFormula>
    </tableColumn>
    <tableColumn id="8" name="V tot (m3)" dataDxfId="43"/>
    <tableColumn id="9" name="M3/ha" dataDxfId="42">
      <calculatedColumnFormula>+Tableau3[[#This Row],[V tot (m3)]]/Tableau3[[#This Row],[S(ha)]]</calculatedColumnFormula>
    </tableColumn>
    <tableColumn id="18" name="Vu(m3)" dataDxfId="41">
      <calculatedColumnFormula>+Tableau3[[#This Row],[V tot (m3)]]/Tableau3[[#This Row],[Nbre tiges]]</calculatedColumnFormula>
    </tableColumn>
    <tableColumn id="10" name="Prix de vente (€)" dataDxfId="40" dataCellStyle="Monétaire"/>
    <tableColumn id="11" name="Prix u (€/m3)" dataDxfId="39">
      <calculatedColumnFormula>+Tableau3[[#This Row],[Prix de vente (€)]]/Tableau3[[#This Row],[V tot (m3)]]</calculatedColumnFormula>
    </tableColumn>
    <tableColumn id="12" name="Acheteur" dataDxfId="38" dataCellStyle="Monétaire"/>
    <tableColumn id="13" name="Nbre offres" dataDxfId="37" dataCellStyle="Monétaire"/>
    <tableColumn id="14" name="Offre 2 (€)" dataDxfId="36"/>
    <tableColumn id="15" name="Offre 3 (€)" dataDxfId="35"/>
    <tableColumn id="16" name="Commentaire" dataDxfId="34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33">
  <autoFilter ref="A5:T81"/>
  <sortState ref="A6:T81">
    <sortCondition ref="A6:A81"/>
  </sortState>
  <tableColumns count="20">
    <tableColumn id="1" name="Article" dataDxfId="32"/>
    <tableColumn id="2" name="Type de propriété" dataDxfId="31"/>
    <tableColumn id="3" name="essence" dataDxfId="30"/>
    <tableColumn id="4" name="Commune" dataDxfId="29"/>
    <tableColumn id="5" name="Coupe" dataDxfId="28"/>
    <tableColumn id="6" name="S(ha)" dataDxfId="27"/>
    <tableColumn id="7" name="V tot (st)" dataDxfId="26"/>
    <tableColumn id="18" name="V tot/ha (st/ha)" dataDxfId="25">
      <calculatedColumnFormula>+G6/F6</calculatedColumnFormula>
    </tableColumn>
    <tableColumn id="17" name="Nombre de tiges" dataDxfId="24"/>
    <tableColumn id="19" name="Vtotal (en m3)" dataDxfId="23">
      <calculatedColumnFormula>Tableau2[[#This Row],[V tot (st)]]/1.8</calculatedColumnFormula>
    </tableColumn>
    <tableColumn id="15" name="Vunitaire (m3/ti)" dataDxfId="22" dataCellStyle="Normal_Feuil2">
      <calculatedColumnFormula>+Tableau2[[#This Row],[Vtotal (en m3)]]/Tableau2[[#This Row],[Nombre de tiges]]</calculatedColumnFormula>
    </tableColumn>
    <tableColumn id="20" name="Catégorie" dataDxfId="21" dataCellStyle="Normal_Feuil2_1"/>
    <tableColumn id="8" name="Prix u (€/st)" dataDxfId="20" dataCellStyle="Normal_Feuil2_1"/>
    <tableColumn id="16" name="Prix U (€/m3)" dataDxfId="19" dataCellStyle="Monétaire">
      <calculatedColumnFormula>+Tableau2[[#This Row],[Prix total estimé]]/Tableau2[[#This Row],[Vtotal (en m3)]]</calculatedColumnFormula>
    </tableColumn>
    <tableColumn id="9" name="Acheteur" dataDxfId="18" dataCellStyle="Normal_Feuil2_1"/>
    <tableColumn id="10" name="Prix 2 (€/stere)" dataDxfId="17" dataCellStyle="Normal_Feuil2_1"/>
    <tableColumn id="11" name="Prix 3 (€/stère)" dataDxfId="16" dataCellStyle="Normal_Feuil2_1"/>
    <tableColumn id="12" name="Nbre offres" dataDxfId="15" dataCellStyle="Normal_Feuil2_1"/>
    <tableColumn id="13" name="Commentaire" dataDxfId="14" dataCellStyle="Normal_Feuil2_1"/>
    <tableColumn id="14" name="Prix total estimé" dataDxfId="13" dataCellStyle="Normal_Feuil2_1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87" zoomScaleNormal="70" zoomScaleSheetLayoutView="25" zoomScalePageLayoutView="75" workbookViewId="0">
      <selection activeCell="A3" sqref="A3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16.85546875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74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3" t="s">
        <v>150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77</v>
      </c>
      <c r="B3" s="147" t="s">
        <v>163</v>
      </c>
      <c r="C3" s="61" t="s">
        <v>71</v>
      </c>
      <c r="D3" s="62" t="s">
        <v>151</v>
      </c>
      <c r="E3" s="62" t="s">
        <v>152</v>
      </c>
      <c r="F3" s="62" t="s">
        <v>175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78</v>
      </c>
      <c r="B4" s="131">
        <f>+MIN('BLOC PM'!F6:F221,'UP PM'!F6:F39)</f>
        <v>1.22</v>
      </c>
      <c r="C4" s="61" t="s">
        <v>71</v>
      </c>
      <c r="D4" s="174" t="s">
        <v>147</v>
      </c>
      <c r="E4" s="219">
        <f>+SUMIF('BLOC PM'!$K$6:$K$206,"&lt;0,5",'BLOC PM'!$I$6:$I$206)</f>
        <v>13393</v>
      </c>
      <c r="F4" s="186">
        <f ca="1">+Tableau1[[#This Row],[m3 mis en vente]]/Tableau1[[#Totals],[m3 mis en vente]]</f>
        <v>0.19233696666810277</v>
      </c>
      <c r="H4" s="275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114</v>
      </c>
      <c r="B5" s="147">
        <f>+MAX('BLOC PM'!F6:F221,'UP PM'!F6:F39)</f>
        <v>59.93</v>
      </c>
      <c r="C5" s="61" t="s">
        <v>71</v>
      </c>
      <c r="D5" s="174" t="s">
        <v>146</v>
      </c>
      <c r="E5" s="219">
        <f>+SUMIF('BLOC PM'!$K$6:$K$206,"&lt;1",'BLOC PM'!$I$6:$I$206)-E4</f>
        <v>16012</v>
      </c>
      <c r="F5" s="186">
        <f ca="1">+Tableau1[[#This Row],[m3 mis en vente]]/Tableau1[[#Totals],[m3 mis en vente]]</f>
        <v>0.22994844398489223</v>
      </c>
      <c r="H5" s="275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4" t="s">
        <v>148</v>
      </c>
      <c r="E6" s="219">
        <f ca="1">+SUMIF('BLOC PM'!$K$6:KJ$113,"&lt;1,5",'BLOC PM'!$I$6:$I$206)-E5-E4</f>
        <v>28734.037783687942</v>
      </c>
      <c r="F6" s="186">
        <f ca="1">+Tableau1[[#This Row],[m3 mis en vente]]/Tableau1[[#Totals],[m3 mis en vente]]</f>
        <v>0.41264971757195501</v>
      </c>
      <c r="H6" s="275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115</v>
      </c>
      <c r="B7" s="273">
        <f>+C30</f>
        <v>69633</v>
      </c>
      <c r="C7" s="61" t="s">
        <v>116</v>
      </c>
      <c r="D7" s="174" t="s">
        <v>149</v>
      </c>
      <c r="E7" s="219">
        <f ca="1">+SUMIF('BLOC PM'!$K$6:$K$206,"&lt;2",'BLOC PM'!$I$6:$I$206)-E6-E5-E4</f>
        <v>5173.9622163120584</v>
      </c>
      <c r="F7" s="186">
        <f ca="1">+Tableau1[[#This Row],[m3 mis en vente]]/Tableau1[[#Totals],[m3 mis en vente]]</f>
        <v>7.4303307574168254E-2</v>
      </c>
      <c r="H7" s="275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117</v>
      </c>
      <c r="B8" s="273">
        <f>+SUM('UP PM'!G6:G133)</f>
        <v>15067</v>
      </c>
      <c r="C8" s="61" t="s">
        <v>118</v>
      </c>
      <c r="D8" s="174" t="s">
        <v>153</v>
      </c>
      <c r="E8" s="219">
        <f>+SUMIF('BLOC PM'!$K$6:$K$206,"&gt;2",'BLOC PM'!$I$6:$I$206)</f>
        <v>6320</v>
      </c>
      <c r="F8" s="186">
        <f ca="1">+Tableau1[[#This Row],[m3 mis en vente]]/Tableau1[[#Totals],[m3 mis en vente]]</f>
        <v>9.0761564200881772E-2</v>
      </c>
      <c r="H8" s="275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73</v>
      </c>
      <c r="E9" s="274">
        <f ca="1">SUBTOTAL(109,Tableau1[m3 mis en vente])</f>
        <v>69633</v>
      </c>
      <c r="F9" s="276" t="s">
        <v>176</v>
      </c>
      <c r="H9" s="320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119</v>
      </c>
      <c r="D11" s="133"/>
      <c r="E11" s="70" t="s">
        <v>121</v>
      </c>
      <c r="F11" s="68" t="s">
        <v>122</v>
      </c>
      <c r="G11" s="134" t="s">
        <v>120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1"/>
      <c r="EU11" s="62"/>
      <c r="EV11" s="7"/>
      <c r="EW11" s="7"/>
      <c r="EX11" s="7"/>
      <c r="EY11" s="7"/>
      <c r="EZ11" s="7"/>
    </row>
    <row r="12" spans="1:161" ht="15" x14ac:dyDescent="0.25">
      <c r="A12" s="71" t="s">
        <v>123</v>
      </c>
      <c r="B12" s="72" t="s">
        <v>124</v>
      </c>
      <c r="C12" s="73">
        <f>SUMIF($W$15:$W$143,B12,$N$15:$N$143)</f>
        <v>0</v>
      </c>
      <c r="D12" s="135"/>
      <c r="E12" s="74">
        <f>SUMIF($W$15:$W$143,B12,$P$15:$P$143)</f>
        <v>0</v>
      </c>
      <c r="F12" s="88" t="str">
        <f>IF(C12&lt;&gt;0,E12/C12,"-")</f>
        <v>-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39"/>
      <c r="ET12" s="239"/>
      <c r="EU12" s="239"/>
      <c r="EV12" s="239"/>
      <c r="EW12" s="239"/>
      <c r="EX12" s="239"/>
      <c r="EY12" s="239"/>
      <c r="EZ12" s="7"/>
    </row>
    <row r="13" spans="1:161" ht="16.5" x14ac:dyDescent="0.25">
      <c r="A13" s="71" t="s">
        <v>123</v>
      </c>
      <c r="B13" s="72" t="s">
        <v>125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126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1" t="s">
        <v>224</v>
      </c>
      <c r="ET13" s="262">
        <v>45047</v>
      </c>
      <c r="EU13" s="252" t="s">
        <v>169</v>
      </c>
      <c r="EV13" s="239"/>
      <c r="EW13" s="239"/>
      <c r="EX13" s="239"/>
      <c r="EY13" s="239"/>
      <c r="EZ13" s="7"/>
      <c r="FC13" s="221"/>
      <c r="FD13" s="126"/>
      <c r="FE13" s="178"/>
    </row>
    <row r="14" spans="1:161" ht="16.5" x14ac:dyDescent="0.25">
      <c r="A14" s="71" t="s">
        <v>123</v>
      </c>
      <c r="B14" s="72" t="s">
        <v>127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128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1" t="s">
        <v>51</v>
      </c>
      <c r="ET14" s="178" t="s">
        <v>41</v>
      </c>
      <c r="EU14" s="178" t="str">
        <f>+C48</f>
        <v/>
      </c>
      <c r="EV14" s="253" t="e">
        <f>+EU14/ET14</f>
        <v>#VALUE!</v>
      </c>
      <c r="EW14" s="271" t="e">
        <f>(EU14-ET14)/ET14</f>
        <v>#VALUE!</v>
      </c>
      <c r="EX14" s="239"/>
      <c r="EY14" s="239"/>
      <c r="EZ14" s="7"/>
      <c r="FC14" s="221"/>
      <c r="FD14" s="126"/>
      <c r="FE14" s="178"/>
    </row>
    <row r="15" spans="1:161" ht="16.5" x14ac:dyDescent="0.25">
      <c r="A15" s="71" t="s">
        <v>123</v>
      </c>
      <c r="B15" s="72" t="s">
        <v>129</v>
      </c>
      <c r="C15" s="73">
        <f t="shared" si="1"/>
        <v>62</v>
      </c>
      <c r="D15" s="135"/>
      <c r="E15" s="74">
        <f>SUMIF($W$15:$W$143,B15,$P$15:$P$143)</f>
        <v>34</v>
      </c>
      <c r="F15" s="88">
        <f t="shared" si="3"/>
        <v>0.54838709677419351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 t="str">
        <f>+'UP PM'!A6</f>
        <v>241R31064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1</v>
      </c>
      <c r="AB15" s="10">
        <f>+'UP PM'!G6</f>
        <v>891</v>
      </c>
      <c r="AC15" s="2">
        <f>AB15*AA15</f>
        <v>891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1" t="s">
        <v>52</v>
      </c>
      <c r="ET15" s="178" t="s">
        <v>41</v>
      </c>
      <c r="EU15" s="178" t="str">
        <f t="shared" ref="EU15:EU43" si="4">+C49</f>
        <v/>
      </c>
      <c r="EV15" s="253" t="e">
        <f>+EU15/ET15</f>
        <v>#VALUE!</v>
      </c>
      <c r="EW15" s="271" t="e">
        <f>(EU15-ET15)/ET15</f>
        <v>#VALUE!</v>
      </c>
      <c r="EX15" s="239"/>
      <c r="EY15" s="239"/>
      <c r="EZ15" s="7"/>
      <c r="FC15" s="221"/>
      <c r="FD15" s="126"/>
      <c r="FE15" s="178"/>
    </row>
    <row r="16" spans="1:161" ht="16.5" x14ac:dyDescent="0.25">
      <c r="A16" s="71" t="s">
        <v>123</v>
      </c>
      <c r="B16" s="72" t="s">
        <v>130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126</v>
      </c>
      <c r="H16" s="65"/>
      <c r="J16" s="66"/>
      <c r="K16" s="66"/>
      <c r="L16" s="66"/>
      <c r="M16" s="9" t="str">
        <f>IF('BLOC PM'!A6&lt;&gt;"",'BLOC PM'!A6,"")</f>
        <v>241R31001</v>
      </c>
      <c r="N16" s="9">
        <f>IF(AND('BLOC PM'!A6&lt;&gt;"",'BLOC PM'!N6&lt;&gt;"*Non mis en vente"),1,0)</f>
        <v>1</v>
      </c>
      <c r="O16" s="9">
        <f>IF(OR('BLOC PM'!E6="CR",'BLOC PM'!E6="CE"),1,0)</f>
        <v>0</v>
      </c>
      <c r="P16" s="9">
        <f>IF(AND('BLOC PM'!N6&lt;&gt;"*RETIRE",'BLOC PM'!N6&lt;&gt;"*PAS D'OFFRE",'BLOC PM'!N6&lt;&gt;""),1,0)</f>
        <v>0</v>
      </c>
      <c r="Q16" s="10">
        <f>'BLOC PM'!I6</f>
        <v>636</v>
      </c>
      <c r="R16" s="10">
        <f>Q16*P16</f>
        <v>0</v>
      </c>
      <c r="S16" s="10">
        <f>'BLOC PM'!L6</f>
        <v>0</v>
      </c>
      <c r="T16" s="10">
        <f>S16*P16</f>
        <v>0</v>
      </c>
      <c r="U16" s="10">
        <f>'BLOC PM'!O6</f>
        <v>0</v>
      </c>
      <c r="V16" s="10">
        <f>U16*P16</f>
        <v>0</v>
      </c>
      <c r="W16" s="10" t="str">
        <f>'BLOC PM'!B6</f>
        <v>Communale</v>
      </c>
      <c r="X16" s="7"/>
      <c r="Y16" s="2" t="str">
        <f>+'UP PM'!A7</f>
        <v>241R31065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1</v>
      </c>
      <c r="AB16" s="10">
        <f>+'UP PM'!G7</f>
        <v>2055</v>
      </c>
      <c r="AC16" s="2">
        <f t="shared" ref="AC16:AC79" si="5">AB16*AA16</f>
        <v>2055</v>
      </c>
      <c r="AD16" s="2" t="str">
        <f>'UP PM'!B7</f>
        <v>Communale</v>
      </c>
      <c r="AE16" s="7"/>
      <c r="AF16" s="154"/>
      <c r="AG16" s="9" t="str">
        <f>IF('BLOC PM'!A6&lt;&gt;"",'BLOC PM'!A6,"")</f>
        <v>241R31001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1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1" t="s">
        <v>53</v>
      </c>
      <c r="ET16" s="178" t="s">
        <v>41</v>
      </c>
      <c r="EU16" s="178">
        <f t="shared" si="4"/>
        <v>30.353568498769484</v>
      </c>
      <c r="EV16" s="253" t="e">
        <f t="shared" ref="EV16:EV43" si="55">+EU16/ET16</f>
        <v>#VALUE!</v>
      </c>
      <c r="EW16" s="271" t="e">
        <f t="shared" ref="EW16:EW43" si="56">(EU16-ET16)/ET16</f>
        <v>#VALUE!</v>
      </c>
      <c r="EX16" s="239"/>
      <c r="EY16" s="239"/>
      <c r="EZ16" s="7"/>
      <c r="FC16" s="221"/>
      <c r="FD16" s="126"/>
      <c r="FE16" s="178"/>
    </row>
    <row r="17" spans="1:161" ht="16.5" x14ac:dyDescent="0.25">
      <c r="A17" s="71" t="s">
        <v>123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126</v>
      </c>
      <c r="H17" s="65"/>
      <c r="J17" s="61"/>
      <c r="K17" s="66"/>
      <c r="L17" s="66"/>
      <c r="M17" s="9" t="str">
        <f>IF('BLOC PM'!A7&lt;&gt;"",'BLOC PM'!A7,"")</f>
        <v>241R31002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0</v>
      </c>
      <c r="Q17" s="10">
        <f>'BLOC PM'!I7</f>
        <v>578</v>
      </c>
      <c r="R17" s="10">
        <f t="shared" ref="R17:R27" si="57">Q17*P17</f>
        <v>0</v>
      </c>
      <c r="S17" s="10">
        <f>'BLOC PM'!L7</f>
        <v>19074</v>
      </c>
      <c r="T17" s="10">
        <f t="shared" ref="T17:T27" si="58">S17*P17</f>
        <v>0</v>
      </c>
      <c r="U17" s="10">
        <f>'BLOC PM'!O7</f>
        <v>1</v>
      </c>
      <c r="V17" s="10">
        <f t="shared" ref="V17:V27" si="59">U17*P17</f>
        <v>0</v>
      </c>
      <c r="W17" s="10" t="str">
        <f>'BLOC PM'!B7</f>
        <v>Communale</v>
      </c>
      <c r="X17" s="7"/>
      <c r="Y17" s="2" t="str">
        <f>+'UP PM'!A8</f>
        <v>241R31066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1</v>
      </c>
      <c r="AB17" s="10">
        <f>+'UP PM'!G8</f>
        <v>429</v>
      </c>
      <c r="AC17" s="2">
        <f t="shared" si="5"/>
        <v>429</v>
      </c>
      <c r="AD17" s="2" t="str">
        <f>'UP PM'!B8</f>
        <v>Communale</v>
      </c>
      <c r="AE17" s="7"/>
      <c r="AF17" s="154"/>
      <c r="AG17" s="9" t="str">
        <f>IF('BLOC PM'!A7&lt;&gt;"",'BLOC PM'!A7,"")</f>
        <v>241R31002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1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1" t="s">
        <v>54</v>
      </c>
      <c r="ET17" s="178">
        <v>35.224523612261805</v>
      </c>
      <c r="EU17" s="178">
        <f t="shared" si="4"/>
        <v>32.717010083296799</v>
      </c>
      <c r="EV17" s="253">
        <f t="shared" si="55"/>
        <v>0.9288134154327603</v>
      </c>
      <c r="EW17" s="271">
        <f t="shared" si="56"/>
        <v>-7.1186584567239697E-2</v>
      </c>
      <c r="EX17" s="239"/>
      <c r="EY17" s="239"/>
      <c r="EZ17" s="7"/>
      <c r="FC17" s="221"/>
      <c r="FD17" s="126"/>
      <c r="FE17" s="178"/>
    </row>
    <row r="18" spans="1:161" ht="16.5" x14ac:dyDescent="0.25">
      <c r="A18" s="71" t="s">
        <v>123</v>
      </c>
      <c r="B18" s="72" t="s">
        <v>131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126</v>
      </c>
      <c r="H18" s="65"/>
      <c r="J18" s="75"/>
      <c r="K18" s="66"/>
      <c r="L18" s="66"/>
      <c r="M18" s="9" t="str">
        <f>IF('BLOC PM'!A8&lt;&gt;"",'BLOC PM'!A8,"")</f>
        <v>241R31003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1</v>
      </c>
      <c r="Q18" s="10">
        <f>'BLOC PM'!I8</f>
        <v>1643</v>
      </c>
      <c r="R18" s="10">
        <f t="shared" si="57"/>
        <v>1643</v>
      </c>
      <c r="S18" s="10">
        <f>'BLOC PM'!L8</f>
        <v>86730</v>
      </c>
      <c r="T18" s="10">
        <f t="shared" si="58"/>
        <v>86730</v>
      </c>
      <c r="U18" s="10">
        <f>'BLOC PM'!O8</f>
        <v>6</v>
      </c>
      <c r="V18" s="10">
        <f t="shared" si="59"/>
        <v>6</v>
      </c>
      <c r="W18" s="10" t="str">
        <f>'BLOC PM'!B8</f>
        <v>Communale</v>
      </c>
      <c r="X18" s="7"/>
      <c r="Y18" s="2" t="str">
        <f>+'UP PM'!A9</f>
        <v>241R31067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1</v>
      </c>
      <c r="AB18" s="10">
        <f>+'UP PM'!G9</f>
        <v>2400</v>
      </c>
      <c r="AC18" s="2">
        <f t="shared" si="5"/>
        <v>2400</v>
      </c>
      <c r="AD18" s="2" t="str">
        <f>'UP PM'!B9</f>
        <v>Communale</v>
      </c>
      <c r="AE18" s="7"/>
      <c r="AF18" s="154"/>
      <c r="AG18" s="9" t="str">
        <f>IF('BLOC PM'!A8&lt;&gt;"",'BLOC PM'!A8,"")</f>
        <v>241R31003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1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1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1" t="s">
        <v>55</v>
      </c>
      <c r="ET18" s="178">
        <v>34.924736578023079</v>
      </c>
      <c r="EU18" s="178">
        <f t="shared" si="4"/>
        <v>35.023486901535684</v>
      </c>
      <c r="EV18" s="253">
        <f t="shared" si="55"/>
        <v>1.0028275180627917</v>
      </c>
      <c r="EW18" s="271">
        <f t="shared" si="56"/>
        <v>2.8275180627917547E-3</v>
      </c>
      <c r="EX18" s="239"/>
      <c r="EY18" s="239"/>
      <c r="EZ18" s="7"/>
      <c r="FC18" s="221"/>
      <c r="FD18" s="126"/>
      <c r="FE18" s="178"/>
    </row>
    <row r="19" spans="1:161" ht="17.25" thickBot="1" x14ac:dyDescent="0.3">
      <c r="A19" s="90" t="s">
        <v>3</v>
      </c>
      <c r="B19" s="91"/>
      <c r="C19" s="92">
        <f>SUM(C12:C18)</f>
        <v>62</v>
      </c>
      <c r="D19" s="137"/>
      <c r="E19" s="93">
        <f>SUM(E12:E18)</f>
        <v>34</v>
      </c>
      <c r="F19" s="138">
        <f>IF(C19&lt;&gt;0,E19/C19,"-")</f>
        <v>0.54838709677419351</v>
      </c>
      <c r="G19" s="139">
        <v>0.72058823529411764</v>
      </c>
      <c r="H19" s="65"/>
      <c r="J19" s="75"/>
      <c r="K19" s="66"/>
      <c r="L19" s="66"/>
      <c r="M19" s="9" t="str">
        <f>IF('BLOC PM'!A9&lt;&gt;"",'BLOC PM'!A9,"")</f>
        <v>241R31004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1</v>
      </c>
      <c r="Q19" s="10">
        <f>'BLOC PM'!I9</f>
        <v>980</v>
      </c>
      <c r="R19" s="10">
        <f t="shared" si="57"/>
        <v>980</v>
      </c>
      <c r="S19" s="10">
        <f>'BLOC PM'!L9</f>
        <v>55300</v>
      </c>
      <c r="T19" s="10">
        <f t="shared" si="58"/>
        <v>55300</v>
      </c>
      <c r="U19" s="10">
        <f>'BLOC PM'!O9</f>
        <v>7</v>
      </c>
      <c r="V19" s="10">
        <f t="shared" si="59"/>
        <v>7</v>
      </c>
      <c r="W19" s="10" t="str">
        <f>'BLOC PM'!B9</f>
        <v>Communale</v>
      </c>
      <c r="X19" s="7"/>
      <c r="Y19" s="2" t="str">
        <f>+'UP PM'!A10</f>
        <v>241R31068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1</v>
      </c>
      <c r="AB19" s="10">
        <f>+'UP PM'!G10</f>
        <v>985</v>
      </c>
      <c r="AC19" s="2">
        <f t="shared" si="5"/>
        <v>985</v>
      </c>
      <c r="AD19" s="2" t="str">
        <f>'UP PM'!B10</f>
        <v>Communale</v>
      </c>
      <c r="AE19" s="7"/>
      <c r="AF19" s="154"/>
      <c r="AG19" s="9" t="str">
        <f>IF('BLOC PM'!A9&lt;&gt;"",'BLOC PM'!A9,"")</f>
        <v>241R31004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1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1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1" t="s">
        <v>56</v>
      </c>
      <c r="ET19" s="178">
        <v>39.090425531914896</v>
      </c>
      <c r="EU19" s="178">
        <f t="shared" si="4"/>
        <v>37.635977337110482</v>
      </c>
      <c r="EV19" s="253">
        <f t="shared" si="55"/>
        <v>0.96279272545608519</v>
      </c>
      <c r="EW19" s="271">
        <f t="shared" si="56"/>
        <v>-3.7207274543914787E-2</v>
      </c>
      <c r="EX19" s="239"/>
      <c r="EY19" s="239"/>
      <c r="EZ19" s="7"/>
      <c r="FC19" s="221"/>
      <c r="FD19" s="126"/>
      <c r="FE19" s="178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 t="str">
        <f>IF('BLOC PM'!A10&lt;&gt;"",'BLOC PM'!A10,"")</f>
        <v>241R31005</v>
      </c>
      <c r="N20" s="9">
        <f>IF(AND('BLOC PM'!A10&lt;&gt;"",'BLOC PM'!N10&lt;&gt;"*Non mis en vente"),1,0)</f>
        <v>1</v>
      </c>
      <c r="O20" s="9">
        <f>IF(OR('BLOC PM'!E10="CR",'BLOC PM'!E10="CE"),1,0)</f>
        <v>1</v>
      </c>
      <c r="P20" s="9">
        <f>IF(AND('BLOC PM'!N10&lt;&gt;"*RETIRE",'BLOC PM'!N10&lt;&gt;"*PAS D'OFFRE",'BLOC PM'!N10&lt;&gt;""),1,0)</f>
        <v>1</v>
      </c>
      <c r="Q20" s="10">
        <f>'BLOC PM'!I10</f>
        <v>1234</v>
      </c>
      <c r="R20" s="10">
        <f t="shared" si="57"/>
        <v>1234</v>
      </c>
      <c r="S20" s="10">
        <f>'BLOC PM'!L10</f>
        <v>70420</v>
      </c>
      <c r="T20" s="10">
        <f t="shared" si="58"/>
        <v>70420</v>
      </c>
      <c r="U20" s="10">
        <f>'BLOC PM'!O10</f>
        <v>7</v>
      </c>
      <c r="V20" s="10">
        <f t="shared" si="59"/>
        <v>7</v>
      </c>
      <c r="W20" s="10" t="str">
        <f>'BLOC PM'!B10</f>
        <v>Communale</v>
      </c>
      <c r="X20" s="7"/>
      <c r="Y20" s="2" t="str">
        <f>+'UP PM'!A11</f>
        <v>241R31069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1</v>
      </c>
      <c r="AB20" s="10">
        <f>+'UP PM'!G11</f>
        <v>781</v>
      </c>
      <c r="AC20" s="2">
        <f t="shared" si="5"/>
        <v>781</v>
      </c>
      <c r="AD20" s="2" t="str">
        <f>'UP PM'!B11</f>
        <v>Communale</v>
      </c>
      <c r="AE20" s="7"/>
      <c r="AF20" s="154"/>
      <c r="AG20" s="9" t="str">
        <f>IF('BLOC PM'!A10&lt;&gt;"",'BLOC PM'!A10,"")</f>
        <v>241R31005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1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1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1" t="s">
        <v>57</v>
      </c>
      <c r="ET20" s="178">
        <v>42.274193548387096</v>
      </c>
      <c r="EU20" s="178">
        <f t="shared" si="4"/>
        <v>42.634279475982531</v>
      </c>
      <c r="EV20" s="253">
        <f t="shared" si="55"/>
        <v>1.0085178662765804</v>
      </c>
      <c r="EW20" s="271">
        <f t="shared" si="56"/>
        <v>8.5178662765802993E-3</v>
      </c>
      <c r="EX20" s="239"/>
      <c r="EY20" s="239"/>
      <c r="EZ20" s="7"/>
      <c r="FC20" s="221"/>
      <c r="FD20" s="126"/>
      <c r="FE20" s="178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 t="str">
        <f>IF('BLOC PM'!A11&lt;&gt;"",'BLOC PM'!A11,"")</f>
        <v>241R31006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529</v>
      </c>
      <c r="R21" s="10">
        <f t="shared" si="57"/>
        <v>529</v>
      </c>
      <c r="S21" s="10">
        <f>'BLOC PM'!L11</f>
        <v>23423</v>
      </c>
      <c r="T21" s="10">
        <f t="shared" si="58"/>
        <v>23423</v>
      </c>
      <c r="U21" s="10">
        <f>'BLOC PM'!O11</f>
        <v>7</v>
      </c>
      <c r="V21" s="10">
        <f t="shared" si="59"/>
        <v>7</v>
      </c>
      <c r="W21" s="10" t="str">
        <f>'BLOC PM'!B11</f>
        <v>Communale</v>
      </c>
      <c r="X21" s="7"/>
      <c r="Y21" s="2" t="str">
        <f>+'UP PM'!A12</f>
        <v>241R31070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1</v>
      </c>
      <c r="AB21" s="10">
        <f>+'UP PM'!G12</f>
        <v>570</v>
      </c>
      <c r="AC21" s="2">
        <f t="shared" si="5"/>
        <v>570</v>
      </c>
      <c r="AD21" s="2" t="str">
        <f>'UP PM'!B12</f>
        <v>Communale</v>
      </c>
      <c r="AE21" s="7"/>
      <c r="AF21" s="154"/>
      <c r="AG21" s="9" t="str">
        <f>IF('BLOC PM'!A11&lt;&gt;"",'BLOC PM'!A11,"")</f>
        <v>241R31006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1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1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1" t="s">
        <v>58</v>
      </c>
      <c r="ET21" s="178" t="s">
        <v>41</v>
      </c>
      <c r="EU21" s="178">
        <f t="shared" si="4"/>
        <v>47.261164499717353</v>
      </c>
      <c r="EV21" s="253" t="e">
        <f t="shared" si="55"/>
        <v>#VALUE!</v>
      </c>
      <c r="EW21" s="271" t="e">
        <f t="shared" si="56"/>
        <v>#VALUE!</v>
      </c>
      <c r="EX21" s="239"/>
      <c r="EY21" s="239"/>
      <c r="EZ21" s="7"/>
      <c r="FC21" s="221"/>
      <c r="FD21" s="126"/>
      <c r="FE21" s="178"/>
    </row>
    <row r="22" spans="1:161" ht="25.5" thickTop="1" x14ac:dyDescent="0.25">
      <c r="A22" s="67"/>
      <c r="B22" s="68" t="s">
        <v>28</v>
      </c>
      <c r="C22" s="69" t="s">
        <v>132</v>
      </c>
      <c r="D22" s="133"/>
      <c r="E22" s="70" t="s">
        <v>133</v>
      </c>
      <c r="F22" s="68" t="s">
        <v>122</v>
      </c>
      <c r="G22" s="134" t="s">
        <v>120</v>
      </c>
      <c r="H22" s="61"/>
      <c r="J22" s="61"/>
      <c r="K22" s="75"/>
      <c r="L22" s="66"/>
      <c r="M22" s="9" t="str">
        <f>IF('BLOC PM'!A12&lt;&gt;"",'BLOC PM'!A12,"")</f>
        <v>241R31007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2117</v>
      </c>
      <c r="R22" s="10">
        <f t="shared" si="57"/>
        <v>2117</v>
      </c>
      <c r="S22" s="10">
        <f>'BLOC PM'!L12</f>
        <v>106760</v>
      </c>
      <c r="T22" s="10">
        <f t="shared" si="58"/>
        <v>106760</v>
      </c>
      <c r="U22" s="10">
        <f>'BLOC PM'!O12</f>
        <v>8</v>
      </c>
      <c r="V22" s="10">
        <f t="shared" si="59"/>
        <v>8</v>
      </c>
      <c r="W22" s="10" t="str">
        <f>'BLOC PM'!B12</f>
        <v>Communale</v>
      </c>
      <c r="X22" s="7"/>
      <c r="Y22" s="2" t="str">
        <f>+'UP PM'!A13</f>
        <v>241R31071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1</v>
      </c>
      <c r="AB22" s="10">
        <f>+'UP PM'!G13</f>
        <v>938</v>
      </c>
      <c r="AC22" s="2">
        <f t="shared" si="5"/>
        <v>938</v>
      </c>
      <c r="AD22" s="2" t="str">
        <f>'UP PM'!B13</f>
        <v>Communale</v>
      </c>
      <c r="AE22" s="7"/>
      <c r="AF22" s="154"/>
      <c r="AG22" s="9" t="str">
        <f>IF('BLOC PM'!A12&lt;&gt;"",'BLOC PM'!A12,"")</f>
        <v>241R31007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1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1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1" t="s">
        <v>59</v>
      </c>
      <c r="ET22" s="178" t="s">
        <v>41</v>
      </c>
      <c r="EU22" s="178">
        <f t="shared" si="4"/>
        <v>48.995260663507111</v>
      </c>
      <c r="EV22" s="253" t="e">
        <f t="shared" si="55"/>
        <v>#VALUE!</v>
      </c>
      <c r="EW22" s="271" t="e">
        <f t="shared" si="56"/>
        <v>#VALUE!</v>
      </c>
      <c r="EX22" s="239"/>
      <c r="EY22" s="239"/>
      <c r="EZ22" s="7"/>
      <c r="FC22" s="221"/>
      <c r="FD22" s="126"/>
      <c r="FE22" s="178"/>
    </row>
    <row r="23" spans="1:161" ht="16.5" x14ac:dyDescent="0.25">
      <c r="A23" s="71" t="s">
        <v>123</v>
      </c>
      <c r="B23" s="72" t="s">
        <v>124</v>
      </c>
      <c r="C23" s="111">
        <f>SUMIF($W$15:$W$143,B23,$Q$15:$Q$143)</f>
        <v>0</v>
      </c>
      <c r="D23" s="135"/>
      <c r="E23" s="74">
        <f>SUMIF($W$15:$W$143,B23,$R$15:$R$143)</f>
        <v>0</v>
      </c>
      <c r="F23" s="88" t="str">
        <f t="shared" ref="F23:F30" si="60">IF(C23&lt;&gt;0,E23/C23,"-")</f>
        <v>-</v>
      </c>
      <c r="G23" s="136">
        <v>0.6926533679892275</v>
      </c>
      <c r="H23" s="141"/>
      <c r="I23" s="61"/>
      <c r="K23" s="75"/>
      <c r="L23" s="66"/>
      <c r="M23" s="9" t="str">
        <f>IF('BLOC PM'!A13&lt;&gt;"",'BLOC PM'!A13,"")</f>
        <v>241R31008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0</v>
      </c>
      <c r="Q23" s="10">
        <f>'BLOC PM'!I13</f>
        <v>1753</v>
      </c>
      <c r="R23" s="10">
        <f t="shared" si="57"/>
        <v>0</v>
      </c>
      <c r="S23" s="10">
        <f>'BLOC PM'!L13</f>
        <v>94657</v>
      </c>
      <c r="T23" s="10">
        <f t="shared" si="58"/>
        <v>0</v>
      </c>
      <c r="U23" s="10">
        <f>'BLOC PM'!O13</f>
        <v>2</v>
      </c>
      <c r="V23" s="10">
        <f t="shared" si="59"/>
        <v>0</v>
      </c>
      <c r="W23" s="10" t="str">
        <f>'BLOC PM'!B13</f>
        <v>Communale</v>
      </c>
      <c r="X23" s="7"/>
      <c r="Y23" s="2" t="str">
        <f>+'UP PM'!A14</f>
        <v>241R31072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0</v>
      </c>
      <c r="AB23" s="10">
        <f>+'UP PM'!G14</f>
        <v>743</v>
      </c>
      <c r="AC23" s="2">
        <f t="shared" si="5"/>
        <v>0</v>
      </c>
      <c r="AD23" s="2" t="str">
        <f>'UP PM'!B14</f>
        <v>Communale</v>
      </c>
      <c r="AE23" s="7"/>
      <c r="AF23" s="154"/>
      <c r="AG23" s="9" t="str">
        <f>IF('BLOC PM'!A13&lt;&gt;"",'BLOC PM'!A13,"")</f>
        <v>241R31008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1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1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1" t="s">
        <v>60</v>
      </c>
      <c r="ET23" s="178" t="s">
        <v>41</v>
      </c>
      <c r="EU23" s="178">
        <f t="shared" si="4"/>
        <v>48.625577812018491</v>
      </c>
      <c r="EV23" s="253" t="e">
        <f t="shared" si="55"/>
        <v>#VALUE!</v>
      </c>
      <c r="EW23" s="271" t="e">
        <f t="shared" si="56"/>
        <v>#VALUE!</v>
      </c>
      <c r="EX23" s="239"/>
      <c r="EY23" s="239"/>
      <c r="EZ23" s="7"/>
      <c r="FC23" s="221"/>
      <c r="FD23" s="126"/>
      <c r="FE23" s="178"/>
    </row>
    <row r="24" spans="1:161" ht="16.5" x14ac:dyDescent="0.25">
      <c r="A24" s="71" t="s">
        <v>123</v>
      </c>
      <c r="B24" s="72" t="s">
        <v>125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126</v>
      </c>
      <c r="H24" s="62"/>
      <c r="I24" s="61"/>
      <c r="K24" s="61"/>
      <c r="L24" s="66"/>
      <c r="M24" s="9" t="str">
        <f>IF('BLOC PM'!A14&lt;&gt;"",'BLOC PM'!A14,"")</f>
        <v>241R31009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2235</v>
      </c>
      <c r="R24" s="10">
        <f t="shared" si="57"/>
        <v>0</v>
      </c>
      <c r="S24" s="10">
        <f>'BLOC PM'!L14</f>
        <v>118435</v>
      </c>
      <c r="T24" s="10">
        <f t="shared" si="58"/>
        <v>0</v>
      </c>
      <c r="U24" s="10">
        <f>'BLOC PM'!O14</f>
        <v>5</v>
      </c>
      <c r="V24" s="10">
        <f t="shared" si="59"/>
        <v>0</v>
      </c>
      <c r="W24" s="10" t="str">
        <f>'BLOC PM'!B14</f>
        <v>Communale</v>
      </c>
      <c r="X24" s="7"/>
      <c r="Y24" s="2" t="str">
        <f>+'UP PM'!A15</f>
        <v>241R31073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1</v>
      </c>
      <c r="AB24" s="10">
        <f>+'UP PM'!G15</f>
        <v>528</v>
      </c>
      <c r="AC24" s="2">
        <f t="shared" si="5"/>
        <v>528</v>
      </c>
      <c r="AD24" s="2" t="str">
        <f>'UP PM'!B15</f>
        <v>Communale</v>
      </c>
      <c r="AE24" s="7"/>
      <c r="AF24" s="154"/>
      <c r="AG24" s="9" t="str">
        <f>IF('BLOC PM'!A14&lt;&gt;"",'BLOC PM'!A14,"")</f>
        <v>241R31009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1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1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1" t="s">
        <v>61</v>
      </c>
      <c r="ET24" s="178" t="s">
        <v>41</v>
      </c>
      <c r="EU24" s="178" t="str">
        <f t="shared" si="4"/>
        <v/>
      </c>
      <c r="EV24" s="253" t="e">
        <f t="shared" si="55"/>
        <v>#VALUE!</v>
      </c>
      <c r="EW24" s="271" t="e">
        <f t="shared" si="56"/>
        <v>#VALUE!</v>
      </c>
      <c r="EX24" s="239"/>
      <c r="EY24" s="239"/>
      <c r="EZ24" s="7"/>
      <c r="FC24" s="221"/>
      <c r="FD24" s="126"/>
      <c r="FE24" s="179"/>
    </row>
    <row r="25" spans="1:161" ht="16.5" x14ac:dyDescent="0.25">
      <c r="A25" s="71" t="s">
        <v>123</v>
      </c>
      <c r="B25" s="72" t="s">
        <v>127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 t="str">
        <f>IF('BLOC PM'!A15&lt;&gt;"",'BLOC PM'!A15,"")</f>
        <v>241R31010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0</v>
      </c>
      <c r="Q25" s="10">
        <f>'BLOC PM'!I15</f>
        <v>1118</v>
      </c>
      <c r="R25" s="10">
        <f t="shared" si="57"/>
        <v>0</v>
      </c>
      <c r="S25" s="10">
        <f>'BLOC PM'!L15</f>
        <v>57018</v>
      </c>
      <c r="T25" s="10">
        <f t="shared" si="58"/>
        <v>0</v>
      </c>
      <c r="U25" s="10">
        <f>'BLOC PM'!O15</f>
        <v>3</v>
      </c>
      <c r="V25" s="10">
        <f t="shared" si="59"/>
        <v>0</v>
      </c>
      <c r="W25" s="10" t="str">
        <f>'BLOC PM'!B15</f>
        <v>Communale</v>
      </c>
      <c r="X25" s="7"/>
      <c r="Y25" s="2" t="str">
        <f>+'UP PM'!A19</f>
        <v>241R31077</v>
      </c>
      <c r="Z25" s="2">
        <f>IF(AND('UP PM'!A19&lt;&gt;"",'UP PM'!O19&lt;&gt;"*Non mis en vente"),1,0)</f>
        <v>1</v>
      </c>
      <c r="AA25" s="2">
        <f>IF(AND('UP PM'!O19&lt;&gt;"*RETIRE",'UP PM'!O19&lt;&gt;"*PAS D'OFFRE",'UP PM'!O19&lt;&gt;""),1,0)</f>
        <v>0</v>
      </c>
      <c r="AB25" s="10">
        <f>+'UP PM'!G19</f>
        <v>612</v>
      </c>
      <c r="AC25" s="2">
        <f t="shared" si="5"/>
        <v>0</v>
      </c>
      <c r="AD25" s="2" t="str">
        <f>'UP PM'!B19</f>
        <v>Communale</v>
      </c>
      <c r="AE25" s="7"/>
      <c r="AF25" s="154"/>
      <c r="AG25" s="9" t="str">
        <f>IF('BLOC PM'!A15&lt;&gt;"",'BLOC PM'!A15,"")</f>
        <v>241R31010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1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1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1" t="s">
        <v>62</v>
      </c>
      <c r="ET25" s="179" t="s">
        <v>41</v>
      </c>
      <c r="EU25" s="178">
        <f t="shared" si="4"/>
        <v>52.548302300109526</v>
      </c>
      <c r="EV25" s="253" t="e">
        <f t="shared" si="55"/>
        <v>#VALUE!</v>
      </c>
      <c r="EW25" s="271" t="e">
        <f t="shared" si="56"/>
        <v>#VALUE!</v>
      </c>
      <c r="EX25" s="239"/>
      <c r="EY25" s="239"/>
      <c r="EZ25" s="7"/>
      <c r="FC25" s="221"/>
      <c r="FD25" s="126"/>
      <c r="FE25" s="178"/>
    </row>
    <row r="26" spans="1:161" ht="16.5" x14ac:dyDescent="0.25">
      <c r="A26" s="71" t="s">
        <v>123</v>
      </c>
      <c r="B26" s="72" t="s">
        <v>129</v>
      </c>
      <c r="C26" s="111">
        <f>SUMIF($W$15:$W$143,B26,$Q$15:$Q$143)</f>
        <v>69633</v>
      </c>
      <c r="D26" s="135"/>
      <c r="E26" s="74">
        <f>SUMIF($W$15:$W$143,B26,$R$15:$R$143)</f>
        <v>41033</v>
      </c>
      <c r="F26" s="88">
        <f>IF(C26&lt;&gt;0,E26/C26,"-")</f>
        <v>0.58927519997702238</v>
      </c>
      <c r="G26" s="136">
        <v>0.61759185886474544</v>
      </c>
      <c r="H26" s="61"/>
      <c r="I26" s="142"/>
      <c r="K26" s="61"/>
      <c r="L26" s="66"/>
      <c r="M26" s="9" t="str">
        <f>IF('BLOC PM'!A16&lt;&gt;"",'BLOC PM'!A16,"")</f>
        <v>241R31011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0</v>
      </c>
      <c r="Q26" s="10">
        <f>'BLOC PM'!I16</f>
        <v>1556</v>
      </c>
      <c r="R26" s="10">
        <f t="shared" si="57"/>
        <v>0</v>
      </c>
      <c r="S26" s="10">
        <f>'BLOC PM'!L16</f>
        <v>85580</v>
      </c>
      <c r="T26" s="10">
        <f t="shared" si="58"/>
        <v>0</v>
      </c>
      <c r="U26" s="10">
        <f>'BLOC PM'!O16</f>
        <v>3</v>
      </c>
      <c r="V26" s="10">
        <f t="shared" si="59"/>
        <v>0</v>
      </c>
      <c r="W26" s="10" t="str">
        <f>'BLOC PM'!B16</f>
        <v>Communale</v>
      </c>
      <c r="X26" s="7"/>
      <c r="Y26" s="2" t="str">
        <f>+'UP PM'!A16</f>
        <v>241R31074</v>
      </c>
      <c r="Z26" s="2">
        <f>IF(AND('UP PM'!A16&lt;&gt;"",'UP PM'!O16&lt;&gt;"*Non mis en vente"),1,0)</f>
        <v>1</v>
      </c>
      <c r="AA26" s="2">
        <f>IF(AND('UP PM'!O16&lt;&gt;"*RETIRE",'UP PM'!O16&lt;&gt;"*PAS D'OFFRE",'UP PM'!O16&lt;&gt;""),1,0)</f>
        <v>1</v>
      </c>
      <c r="AB26" s="10">
        <f>+'UP PM'!G16</f>
        <v>600</v>
      </c>
      <c r="AC26" s="2">
        <f t="shared" si="5"/>
        <v>600</v>
      </c>
      <c r="AD26" s="2" t="str">
        <f>'UP PM'!B16</f>
        <v>Communale</v>
      </c>
      <c r="AE26" s="7"/>
      <c r="AF26" s="154"/>
      <c r="AG26" s="9" t="str">
        <f>IF('BLOC PM'!A16&lt;&gt;"",'BLOC PM'!A16,"")</f>
        <v>241R31011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1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1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1" t="s">
        <v>63</v>
      </c>
      <c r="ET26" s="178" t="s">
        <v>41</v>
      </c>
      <c r="EU26" s="178">
        <f t="shared" si="4"/>
        <v>52.771929824561404</v>
      </c>
      <c r="EV26" s="253" t="e">
        <f t="shared" si="55"/>
        <v>#VALUE!</v>
      </c>
      <c r="EW26" s="271" t="e">
        <f t="shared" si="56"/>
        <v>#VALUE!</v>
      </c>
      <c r="EX26" s="239"/>
      <c r="EY26" s="239"/>
      <c r="EZ26" s="7"/>
      <c r="FC26" s="221"/>
      <c r="FD26" s="126"/>
      <c r="FE26" s="178"/>
    </row>
    <row r="27" spans="1:161" ht="16.5" x14ac:dyDescent="0.25">
      <c r="A27" s="71" t="s">
        <v>123</v>
      </c>
      <c r="B27" s="72" t="s">
        <v>130</v>
      </c>
      <c r="C27" s="111">
        <f t="shared" si="61"/>
        <v>0</v>
      </c>
      <c r="D27" s="135"/>
      <c r="E27" s="74">
        <v>0</v>
      </c>
      <c r="F27" s="88" t="str">
        <f>IF(C27&lt;&gt;0,E27/C27,"-")</f>
        <v>-</v>
      </c>
      <c r="G27" s="136" t="s">
        <v>126</v>
      </c>
      <c r="H27" s="61"/>
      <c r="I27" s="61"/>
      <c r="J27" s="61"/>
      <c r="K27" s="61"/>
      <c r="L27" s="66"/>
      <c r="M27" s="9" t="str">
        <f>IF('BLOC PM'!A17&lt;&gt;"",'BLOC PM'!A17,"")</f>
        <v>241R31012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0</v>
      </c>
      <c r="Q27" s="10">
        <f>'BLOC PM'!I17</f>
        <v>1809</v>
      </c>
      <c r="R27" s="10">
        <f t="shared" si="57"/>
        <v>0</v>
      </c>
      <c r="S27" s="10">
        <f>'BLOC PM'!L17</f>
        <v>92259</v>
      </c>
      <c r="T27" s="10">
        <f t="shared" si="58"/>
        <v>0</v>
      </c>
      <c r="U27" s="10">
        <f>'BLOC PM'!O17</f>
        <v>2</v>
      </c>
      <c r="V27" s="10">
        <f t="shared" si="59"/>
        <v>0</v>
      </c>
      <c r="W27" s="10" t="str">
        <f>'BLOC PM'!B17</f>
        <v>Communale</v>
      </c>
      <c r="X27" s="7"/>
      <c r="Y27" s="2" t="str">
        <f>+'UP PM'!A17</f>
        <v>241R31075</v>
      </c>
      <c r="Z27" s="2">
        <f>IF(AND('UP PM'!A17&lt;&gt;"",'UP PM'!O17&lt;&gt;"*Non mis en vente"),1,0)</f>
        <v>1</v>
      </c>
      <c r="AA27" s="2">
        <f>IF(AND('UP PM'!O17&lt;&gt;"*RETIRE",'UP PM'!O17&lt;&gt;"*PAS D'OFFRE",'UP PM'!O17&lt;&gt;""),1,0)</f>
        <v>1</v>
      </c>
      <c r="AB27" s="10">
        <f>+'UP PM'!G17</f>
        <v>1485</v>
      </c>
      <c r="AC27" s="2">
        <f t="shared" si="5"/>
        <v>1485</v>
      </c>
      <c r="AD27" s="2" t="str">
        <f>'UP PM'!B17</f>
        <v>Communale</v>
      </c>
      <c r="AE27" s="7"/>
      <c r="AF27" s="154"/>
      <c r="AG27" s="9" t="str">
        <f>IF('BLOC PM'!A17&lt;&gt;"",'BLOC PM'!A17,"")</f>
        <v>241R31012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1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1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1" t="s">
        <v>64</v>
      </c>
      <c r="ET27" s="178">
        <v>59.711775043936733</v>
      </c>
      <c r="EU27" s="178">
        <f t="shared" si="4"/>
        <v>53.02325581395349</v>
      </c>
      <c r="EV27" s="253">
        <f t="shared" si="55"/>
        <v>0.88798659518894318</v>
      </c>
      <c r="EW27" s="271">
        <f t="shared" si="56"/>
        <v>-0.11201340481105677</v>
      </c>
      <c r="EX27" s="239"/>
      <c r="EY27" s="239"/>
      <c r="EZ27" s="7"/>
      <c r="FC27" s="221"/>
      <c r="FD27" s="126"/>
      <c r="FE27" s="178"/>
    </row>
    <row r="28" spans="1:161" ht="16.5" x14ac:dyDescent="0.25">
      <c r="A28" s="71" t="s">
        <v>123</v>
      </c>
      <c r="B28" s="72" t="s">
        <v>29</v>
      </c>
      <c r="C28" s="111">
        <f t="shared" si="61"/>
        <v>0</v>
      </c>
      <c r="D28" s="135"/>
      <c r="E28" s="74">
        <f>SUMIF($W$15:$W$143,B28,$R$15:$R$143)</f>
        <v>0</v>
      </c>
      <c r="F28" s="88" t="str">
        <f t="shared" si="60"/>
        <v>-</v>
      </c>
      <c r="G28" s="136" t="s">
        <v>126</v>
      </c>
      <c r="H28" s="130"/>
      <c r="I28" s="66"/>
      <c r="J28" s="61"/>
      <c r="K28" s="61"/>
      <c r="L28" s="66"/>
      <c r="M28" s="9" t="str">
        <f>IF('BLOC PM'!A18&lt;&gt;"",'BLOC PM'!A18,"")</f>
        <v>241R31013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1</v>
      </c>
      <c r="Q28" s="10">
        <f>'BLOC PM'!I18</f>
        <v>351</v>
      </c>
      <c r="R28" s="10">
        <f t="shared" ref="R28:R44" si="63">Q28*P28</f>
        <v>351</v>
      </c>
      <c r="S28" s="10">
        <f>'BLOC PM'!L18</f>
        <v>17953</v>
      </c>
      <c r="T28" s="10">
        <f t="shared" ref="T28:T44" si="64">S28*P28</f>
        <v>17953</v>
      </c>
      <c r="U28" s="10">
        <f>'BLOC PM'!O18</f>
        <v>3</v>
      </c>
      <c r="V28" s="10">
        <f t="shared" ref="V28:V44" si="65">U28*P28</f>
        <v>3</v>
      </c>
      <c r="W28" s="10" t="str">
        <f>'BLOC PM'!B18</f>
        <v>Communale</v>
      </c>
      <c r="X28" s="7"/>
      <c r="Y28" s="2" t="str">
        <f>+'UP PM'!A18</f>
        <v>241R31076</v>
      </c>
      <c r="Z28" s="2">
        <f>IF(AND('UP PM'!A18&lt;&gt;"",'UP PM'!O18&lt;&gt;"*Non mis en vente"),1,0)</f>
        <v>1</v>
      </c>
      <c r="AA28" s="2">
        <f>IF(AND('UP PM'!O18&lt;&gt;"*RETIRE",'UP PM'!O18&lt;&gt;"*PAS D'OFFRE",'UP PM'!O18&lt;&gt;""),1,0)</f>
        <v>1</v>
      </c>
      <c r="AB28" s="10">
        <f>+'UP PM'!G18</f>
        <v>450</v>
      </c>
      <c r="AC28" s="2">
        <f t="shared" si="5"/>
        <v>450</v>
      </c>
      <c r="AD28" s="2" t="str">
        <f>'UP PM'!B18</f>
        <v>Communale</v>
      </c>
      <c r="AE28" s="7"/>
      <c r="AF28" s="154"/>
      <c r="AG28" s="9" t="str">
        <f>IF('BLOC PM'!A18&lt;&gt;"",'BLOC PM'!A18,"")</f>
        <v>241R31013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1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1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1" t="s">
        <v>65</v>
      </c>
      <c r="ET28" s="178">
        <v>46</v>
      </c>
      <c r="EU28" s="178">
        <f t="shared" si="4"/>
        <v>55.058191584601609</v>
      </c>
      <c r="EV28" s="253">
        <f t="shared" si="55"/>
        <v>1.1969172083609045</v>
      </c>
      <c r="EW28" s="271">
        <f t="shared" si="56"/>
        <v>0.19691720836090454</v>
      </c>
      <c r="EX28" s="239"/>
      <c r="EY28" s="239"/>
      <c r="EZ28" s="7"/>
      <c r="FC28" s="221"/>
      <c r="FD28" s="126"/>
      <c r="FE28" s="178"/>
    </row>
    <row r="29" spans="1:161" ht="16.5" x14ac:dyDescent="0.25">
      <c r="A29" s="71" t="s">
        <v>123</v>
      </c>
      <c r="B29" s="72" t="s">
        <v>131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126</v>
      </c>
      <c r="H29" s="130"/>
      <c r="I29" s="61"/>
      <c r="J29" s="61"/>
      <c r="K29" s="61"/>
      <c r="L29" s="66"/>
      <c r="M29" s="9" t="str">
        <f>IF('BLOC PM'!A19&lt;&gt;"",'BLOC PM'!A19,"")</f>
        <v>241R31014</v>
      </c>
      <c r="N29" s="9">
        <f>IF(AND('BLOC PM'!A19&lt;&gt;"",'BLOC PM'!N19&lt;&gt;"*Non mis en vente"),1,0)</f>
        <v>1</v>
      </c>
      <c r="O29" s="9">
        <f>IF(OR('BLOC PM'!E19="CR",'BLOC PM'!E19="CE"),1,0)</f>
        <v>0</v>
      </c>
      <c r="P29" s="9">
        <f>IF(AND('BLOC PM'!N19&lt;&gt;"*RETIRE",'BLOC PM'!N19&lt;&gt;"*PAS D'OFFRE",'BLOC PM'!N19&lt;&gt;""),1,0)</f>
        <v>1</v>
      </c>
      <c r="Q29" s="10">
        <f>'BLOC PM'!I19</f>
        <v>2214</v>
      </c>
      <c r="R29" s="10">
        <f t="shared" si="63"/>
        <v>2214</v>
      </c>
      <c r="S29" s="10">
        <f>'BLOC PM'!L19</f>
        <v>77542</v>
      </c>
      <c r="T29" s="10">
        <f t="shared" si="64"/>
        <v>77542</v>
      </c>
      <c r="U29" s="10">
        <f>'BLOC PM'!O19</f>
        <v>3</v>
      </c>
      <c r="V29" s="10">
        <f t="shared" si="65"/>
        <v>3</v>
      </c>
      <c r="W29" s="10" t="str">
        <f>'BLOC PM'!B19</f>
        <v>Communale</v>
      </c>
      <c r="X29" s="7"/>
      <c r="Y29" s="2" t="str">
        <f>+'UP PM'!A20</f>
        <v>241R31078</v>
      </c>
      <c r="Z29" s="2">
        <f>IF(AND('UP PM'!A20&lt;&gt;"",'UP PM'!O20&lt;&gt;"*Non mis en vente"),1,0)</f>
        <v>1</v>
      </c>
      <c r="AA29" s="2">
        <f>IF(AND('UP PM'!O20&lt;&gt;"*RETIRE",'UP PM'!O20&lt;&gt;"*PAS D'OFFRE",'UP PM'!O20&lt;&gt;""),1,0)</f>
        <v>0</v>
      </c>
      <c r="AB29" s="10">
        <f>+'UP PM'!G20</f>
        <v>580</v>
      </c>
      <c r="AC29" s="2">
        <f t="shared" si="5"/>
        <v>0</v>
      </c>
      <c r="AD29" s="2" t="str">
        <f>'UP PM'!B20</f>
        <v>Communale</v>
      </c>
      <c r="AE29" s="7"/>
      <c r="AF29" s="154"/>
      <c r="AG29" s="9" t="str">
        <f>IF('BLOC PM'!A19&lt;&gt;"",'BLOC PM'!A19,"")</f>
        <v>241R31014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1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1" t="s">
        <v>66</v>
      </c>
      <c r="ET29" s="178">
        <v>47.387500000000003</v>
      </c>
      <c r="EU29" s="178">
        <f t="shared" si="4"/>
        <v>57.320371188687581</v>
      </c>
      <c r="EV29" s="253">
        <f t="shared" si="55"/>
        <v>1.2096095212595637</v>
      </c>
      <c r="EW29" s="271">
        <f t="shared" si="56"/>
        <v>0.20960952125956375</v>
      </c>
      <c r="EX29" s="239"/>
      <c r="EY29" s="239"/>
      <c r="EZ29" s="7"/>
      <c r="FC29" s="221"/>
      <c r="FD29" s="126"/>
      <c r="FE29" s="178"/>
    </row>
    <row r="30" spans="1:161" ht="17.25" thickBot="1" x14ac:dyDescent="0.3">
      <c r="A30" s="90" t="s">
        <v>3</v>
      </c>
      <c r="B30" s="91"/>
      <c r="C30" s="288">
        <f>SUM(C23:C29)</f>
        <v>69633</v>
      </c>
      <c r="D30" s="289"/>
      <c r="E30" s="290">
        <f>SUM(E23:E29)</f>
        <v>41033</v>
      </c>
      <c r="F30" s="138">
        <f t="shared" si="60"/>
        <v>0.58927519997702238</v>
      </c>
      <c r="G30" s="139">
        <v>0.65800352821682495</v>
      </c>
      <c r="H30" s="151"/>
      <c r="I30" s="61"/>
      <c r="J30" s="61"/>
      <c r="K30" s="61"/>
      <c r="L30" s="66"/>
      <c r="M30" s="9" t="str">
        <f>IF('BLOC PM'!A20&lt;&gt;"",'BLOC PM'!A20,"")</f>
        <v>241R31015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1</v>
      </c>
      <c r="Q30" s="10">
        <f>'BLOC PM'!I20</f>
        <v>2286</v>
      </c>
      <c r="R30" s="10">
        <f t="shared" si="63"/>
        <v>2286</v>
      </c>
      <c r="S30" s="10">
        <f>'BLOC PM'!L20</f>
        <v>84880</v>
      </c>
      <c r="T30" s="10">
        <f t="shared" si="64"/>
        <v>84880</v>
      </c>
      <c r="U30" s="10">
        <f>'BLOC PM'!O20</f>
        <v>3</v>
      </c>
      <c r="V30" s="10">
        <f t="shared" si="65"/>
        <v>3</v>
      </c>
      <c r="W30" s="10" t="str">
        <f>'BLOC PM'!B20</f>
        <v>Communale</v>
      </c>
      <c r="X30" s="7"/>
      <c r="Y30" s="2" t="str">
        <f>+'UP PM'!A21</f>
        <v>241R31079</v>
      </c>
      <c r="Z30" s="2">
        <f>IF(AND('UP PM'!A21&lt;&gt;"",'UP PM'!O22&lt;&gt;"*Non mis en vente"),1,0)</f>
        <v>1</v>
      </c>
      <c r="AA30" s="2">
        <f>IF(AND('UP PM'!O22&lt;&gt;"*RETIRE",'UP PM'!O22&lt;&gt;"*PAS D'OFFRE",'UP PM'!O22&lt;&gt;""),1,0)</f>
        <v>0</v>
      </c>
      <c r="AB30" s="10">
        <f>+'UP PM'!G21</f>
        <v>495</v>
      </c>
      <c r="AC30" s="2">
        <f t="shared" si="5"/>
        <v>0</v>
      </c>
      <c r="AD30" s="2" t="str">
        <f>'UP PM'!B21</f>
        <v>Communale</v>
      </c>
      <c r="AE30" s="7"/>
      <c r="AF30" s="154"/>
      <c r="AG30" s="9" t="str">
        <f>IF('BLOC PM'!A20&lt;&gt;"",'BLOC PM'!A20,"")</f>
        <v>241R31015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1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1" t="s">
        <v>67</v>
      </c>
      <c r="ET30" s="178" t="s">
        <v>41</v>
      </c>
      <c r="EU30" s="178" t="str">
        <f t="shared" si="4"/>
        <v/>
      </c>
      <c r="EV30" s="253" t="e">
        <f t="shared" si="55"/>
        <v>#VALUE!</v>
      </c>
      <c r="EW30" s="271" t="e">
        <f t="shared" si="56"/>
        <v>#VALUE!</v>
      </c>
      <c r="EX30" s="239"/>
      <c r="EY30" s="239"/>
      <c r="EZ30" s="7"/>
      <c r="FC30" s="221"/>
      <c r="FD30" s="126"/>
      <c r="FE30" s="178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 t="str">
        <f>IF('BLOC PM'!A21&lt;&gt;"",'BLOC PM'!A21,"")</f>
        <v>241R31016</v>
      </c>
      <c r="N31" s="9">
        <f>IF(AND('BLOC PM'!A21&lt;&gt;"",'BLOC PM'!N21&lt;&gt;"*Non mis en vente"),1,0)</f>
        <v>1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0</v>
      </c>
      <c r="Q31" s="10">
        <f>'BLOC PM'!I21</f>
        <v>550</v>
      </c>
      <c r="R31" s="10">
        <f t="shared" si="63"/>
        <v>0</v>
      </c>
      <c r="S31" s="10">
        <f>'BLOC PM'!L21</f>
        <v>17600</v>
      </c>
      <c r="T31" s="10">
        <f t="shared" si="64"/>
        <v>0</v>
      </c>
      <c r="U31" s="10">
        <f>'BLOC PM'!O21</f>
        <v>1</v>
      </c>
      <c r="V31" s="10">
        <f t="shared" si="65"/>
        <v>0</v>
      </c>
      <c r="W31" s="10" t="str">
        <f>'BLOC PM'!B21</f>
        <v>Communale</v>
      </c>
      <c r="X31" s="7"/>
      <c r="Y31" s="2" t="str">
        <f>+'UP PM'!A22</f>
        <v>241R31080</v>
      </c>
      <c r="Z31" s="2">
        <f>IF(AND('UP PM'!A22&lt;&gt;"",'UP PM'!O24&lt;&gt;"*Non mis en vente"),1,0)</f>
        <v>1</v>
      </c>
      <c r="AA31" s="2">
        <f>IF(AND('UP PM'!O24&lt;&gt;"*RETIRE",'UP PM'!O24&lt;&gt;"*PAS D'OFFRE",'UP PM'!O24&lt;&gt;""),1,0)</f>
        <v>0</v>
      </c>
      <c r="AB31" s="10">
        <f>+'UP PM'!G22</f>
        <v>525</v>
      </c>
      <c r="AC31" s="2">
        <f t="shared" si="5"/>
        <v>0</v>
      </c>
      <c r="AD31" s="2" t="str">
        <f>'UP PM'!B22</f>
        <v>Communale</v>
      </c>
      <c r="AE31" s="7"/>
      <c r="AF31" s="154"/>
      <c r="AG31" s="9" t="str">
        <f>IF('BLOC PM'!A21&lt;&gt;"",'BLOC PM'!A21,"")</f>
        <v>241R31016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1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1" t="s">
        <v>68</v>
      </c>
      <c r="ET31" s="178">
        <v>60.337432915921291</v>
      </c>
      <c r="EU31" s="178">
        <f t="shared" si="4"/>
        <v>57.066450567260937</v>
      </c>
      <c r="EV31" s="253">
        <f t="shared" si="55"/>
        <v>0.94578850656078817</v>
      </c>
      <c r="EW31" s="271">
        <f t="shared" si="56"/>
        <v>-5.4211493439211882E-2</v>
      </c>
      <c r="EX31" s="238"/>
      <c r="EY31" s="239"/>
      <c r="EZ31" s="7"/>
      <c r="FC31" s="221"/>
      <c r="FD31" s="126"/>
      <c r="FE31" s="178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 t="str">
        <f>IF('BLOC PM'!A22&lt;&gt;"",'BLOC PM'!A22,"")</f>
        <v>241R31017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1490</v>
      </c>
      <c r="R32" s="10">
        <f t="shared" si="63"/>
        <v>1490</v>
      </c>
      <c r="S32" s="10">
        <f>'BLOC PM'!L22</f>
        <v>47777</v>
      </c>
      <c r="T32" s="10">
        <f t="shared" si="64"/>
        <v>47777</v>
      </c>
      <c r="U32" s="10">
        <f>'BLOC PM'!O22</f>
        <v>3</v>
      </c>
      <c r="V32" s="10">
        <f t="shared" si="65"/>
        <v>3</v>
      </c>
      <c r="W32" s="10" t="str">
        <f>'BLOC PM'!B22</f>
        <v>Communale</v>
      </c>
      <c r="X32" s="7"/>
      <c r="Y32" s="2">
        <f>+'UP PM'!A23</f>
        <v>0</v>
      </c>
      <c r="Z32" s="2">
        <f>IF(AND('UP PM'!A23&lt;&gt;"",'UP PM'!O23&lt;&gt;"*Non mis en vente"),1,0)</f>
        <v>0</v>
      </c>
      <c r="AA32" s="2">
        <f>IF(AND('UP PM'!O23&lt;&gt;"*RETIRE",'UP PM'!O23&lt;&gt;"*PAS D'OFFRE",'UP PM'!O23&lt;&gt;""),1,0)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 t="str">
        <f>IF('BLOC PM'!A22&lt;&gt;"",'BLOC PM'!A22,"")</f>
        <v>241R31017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1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1" t="s">
        <v>69</v>
      </c>
      <c r="ET32" s="178" t="s">
        <v>41</v>
      </c>
      <c r="EU32" s="178">
        <f t="shared" si="4"/>
        <v>56.428571428571431</v>
      </c>
      <c r="EV32" s="253" t="e">
        <f t="shared" si="55"/>
        <v>#VALUE!</v>
      </c>
      <c r="EW32" s="271" t="e">
        <f t="shared" si="56"/>
        <v>#VALUE!</v>
      </c>
      <c r="EX32" s="238"/>
      <c r="EY32" s="239"/>
      <c r="EZ32" s="7"/>
      <c r="FC32" s="221"/>
      <c r="FD32" s="126"/>
      <c r="FE32" s="178"/>
    </row>
    <row r="33" spans="1:161" ht="25.5" thickTop="1" x14ac:dyDescent="0.25">
      <c r="A33" s="67"/>
      <c r="B33" s="68" t="s">
        <v>28</v>
      </c>
      <c r="C33" s="69" t="s">
        <v>119</v>
      </c>
      <c r="D33" s="133"/>
      <c r="E33" s="70" t="s">
        <v>134</v>
      </c>
      <c r="F33" s="68" t="s">
        <v>122</v>
      </c>
      <c r="G33" s="134" t="s">
        <v>120</v>
      </c>
      <c r="H33" s="61"/>
      <c r="I33" s="61" t="s">
        <v>135</v>
      </c>
      <c r="J33" s="61"/>
      <c r="K33" s="61"/>
      <c r="L33" s="66"/>
      <c r="M33" s="9" t="str">
        <f>IF('BLOC PM'!A23&lt;&gt;"",'BLOC PM'!A23,"")</f>
        <v>241R31019</v>
      </c>
      <c r="N33" s="9">
        <f>IF(AND('BLOC PM'!A23&lt;&gt;"",'BLOC PM'!N23&lt;&gt;"*Non mis en vente"),1,0)</f>
        <v>1</v>
      </c>
      <c r="O33" s="9">
        <f>IF(OR('BLOC PM'!E23="CR",'BLOC PM'!E23="CE"),1,0)</f>
        <v>1</v>
      </c>
      <c r="P33" s="9">
        <f>IF(AND('BLOC PM'!N23&lt;&gt;"*RETIRE",'BLOC PM'!N23&lt;&gt;"*PAS D'OFFRE",'BLOC PM'!N23&lt;&gt;""),1,0)</f>
        <v>1</v>
      </c>
      <c r="Q33" s="10">
        <f>'BLOC PM'!I23</f>
        <v>721</v>
      </c>
      <c r="R33" s="10">
        <f t="shared" si="63"/>
        <v>721</v>
      </c>
      <c r="S33" s="10">
        <f>'BLOC PM'!L23</f>
        <v>38930</v>
      </c>
      <c r="T33" s="10">
        <f t="shared" si="64"/>
        <v>38930</v>
      </c>
      <c r="U33" s="10">
        <f>'BLOC PM'!O23</f>
        <v>2</v>
      </c>
      <c r="V33" s="10">
        <f t="shared" si="65"/>
        <v>2</v>
      </c>
      <c r="W33" s="10" t="str">
        <f>'BLOC PM'!B23</f>
        <v>Communale</v>
      </c>
      <c r="X33" s="7"/>
      <c r="Y33" s="2">
        <f>+'UP PM'!A24</f>
        <v>0</v>
      </c>
      <c r="Z33" s="2">
        <f>IF(AND('UP PM'!A24&lt;&gt;"",'UP PM'!O24&lt;&gt;"*Non mis en vente"),1,0)</f>
        <v>0</v>
      </c>
      <c r="AA33" s="2">
        <f>IF(AND('UP PM'!O24&lt;&gt;"*RETIRE",'UP PM'!O24&lt;&gt;"*PAS D'OFFRE",'UP PM'!O24&lt;&gt;""),1,0)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 t="str">
        <f>IF('BLOC PM'!A23&lt;&gt;"",'BLOC PM'!A23,"")</f>
        <v>241R31019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1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1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1" t="s">
        <v>70</v>
      </c>
      <c r="ET33" s="178">
        <v>58.333333333333336</v>
      </c>
      <c r="EU33" s="178" t="str">
        <f t="shared" si="4"/>
        <v/>
      </c>
      <c r="EV33" s="253" t="e">
        <f t="shared" si="55"/>
        <v>#VALUE!</v>
      </c>
      <c r="EW33" s="271" t="e">
        <f t="shared" si="56"/>
        <v>#VALUE!</v>
      </c>
      <c r="EX33" s="238"/>
      <c r="EY33" s="239"/>
      <c r="EZ33" s="7"/>
      <c r="FC33" s="221"/>
      <c r="FD33" s="126"/>
      <c r="FE33" s="178"/>
    </row>
    <row r="34" spans="1:161" ht="16.5" x14ac:dyDescent="0.25">
      <c r="A34" s="71" t="s">
        <v>136</v>
      </c>
      <c r="B34" s="72" t="s">
        <v>124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 t="str">
        <f>IF('BLOC PM'!A24&lt;&gt;"",'BLOC PM'!A24,"")</f>
        <v>241R31020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1118</v>
      </c>
      <c r="R34" s="10">
        <f t="shared" si="63"/>
        <v>1118</v>
      </c>
      <c r="S34" s="10">
        <f>'BLOC PM'!L24</f>
        <v>59280</v>
      </c>
      <c r="T34" s="10">
        <f t="shared" si="64"/>
        <v>59280</v>
      </c>
      <c r="U34" s="10">
        <f>'BLOC PM'!O24</f>
        <v>2</v>
      </c>
      <c r="V34" s="10">
        <f t="shared" si="65"/>
        <v>2</v>
      </c>
      <c r="W34" s="10" t="str">
        <f>'BLOC PM'!B24</f>
        <v>Communale</v>
      </c>
      <c r="X34" s="7"/>
      <c r="Y34" s="2">
        <f>+'UP PM'!A25</f>
        <v>0</v>
      </c>
      <c r="Z34" s="2">
        <f>IF(AND('UP PM'!A25&lt;&gt;"",'UP PM'!O25&lt;&gt;"*Non mis en vente"),1,0)</f>
        <v>0</v>
      </c>
      <c r="AA34" s="2">
        <f>IF(AND('UP PM'!O25&lt;&gt;"*RETIRE",'UP PM'!O25&lt;&gt;"*PAS D'OFFRE",'UP PM'!O25&lt;&gt;""),1,0)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 t="str">
        <f>IF('BLOC PM'!A24&lt;&gt;"",'BLOC PM'!A24,"")</f>
        <v>241R31020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1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1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1" t="s">
        <v>96</v>
      </c>
      <c r="ET34" s="178" t="s">
        <v>41</v>
      </c>
      <c r="EU34" s="178">
        <f t="shared" si="4"/>
        <v>61.128391793514226</v>
      </c>
      <c r="EV34" s="253" t="e">
        <f t="shared" si="55"/>
        <v>#VALUE!</v>
      </c>
      <c r="EW34" s="271" t="e">
        <f t="shared" si="56"/>
        <v>#VALUE!</v>
      </c>
      <c r="EX34" s="238"/>
      <c r="EY34" s="239"/>
      <c r="EZ34" s="7"/>
      <c r="FC34" s="221"/>
      <c r="FD34" s="126"/>
      <c r="FE34" s="178"/>
    </row>
    <row r="35" spans="1:161" ht="16.5" x14ac:dyDescent="0.25">
      <c r="A35" s="71" t="s">
        <v>136</v>
      </c>
      <c r="B35" s="72" t="s">
        <v>125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126</v>
      </c>
      <c r="H35" s="61"/>
      <c r="I35" s="61"/>
      <c r="J35" s="61"/>
      <c r="K35" s="61"/>
      <c r="L35" s="66"/>
      <c r="M35" s="9" t="str">
        <f>IF('BLOC PM'!A25&lt;&gt;"",'BLOC PM'!A25,"")</f>
        <v>241R31021</v>
      </c>
      <c r="N35" s="9">
        <f>IF(AND('BLOC PM'!A25&lt;&gt;"",'BLOC PM'!N25&lt;&gt;"*Non mis en vente"),1,0)</f>
        <v>1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1</v>
      </c>
      <c r="Q35" s="10">
        <f>'BLOC PM'!I25</f>
        <v>446</v>
      </c>
      <c r="R35" s="10">
        <f t="shared" si="63"/>
        <v>446</v>
      </c>
      <c r="S35" s="10">
        <f>'BLOC PM'!L25</f>
        <v>15100</v>
      </c>
      <c r="T35" s="10">
        <f t="shared" si="64"/>
        <v>15100</v>
      </c>
      <c r="U35" s="10">
        <f>'BLOC PM'!O25</f>
        <v>9</v>
      </c>
      <c r="V35" s="10">
        <f t="shared" si="65"/>
        <v>9</v>
      </c>
      <c r="W35" s="10" t="str">
        <f>'BLOC PM'!B25</f>
        <v>Communale</v>
      </c>
      <c r="X35" s="7"/>
      <c r="Y35" s="2">
        <f>+'UP PM'!A26</f>
        <v>0</v>
      </c>
      <c r="Z35" s="2">
        <f>IF(AND('UP PM'!A26&lt;&gt;"",'UP PM'!O26&lt;&gt;"*Non mis en vente"),1,0)</f>
        <v>0</v>
      </c>
      <c r="AA35" s="2">
        <f>IF(AND('UP PM'!O26&lt;&gt;"*RETIRE",'UP PM'!O26&lt;&gt;"*PAS D'OFFRE",'UP PM'!O26&lt;&gt;""),1,0)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 t="str">
        <f>IF('BLOC PM'!A25&lt;&gt;"",'BLOC PM'!A25,"")</f>
        <v>241R31021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1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1" t="s">
        <v>97</v>
      </c>
      <c r="ET35" s="178">
        <v>58.475034674063799</v>
      </c>
      <c r="EU35" s="178">
        <f t="shared" si="4"/>
        <v>61.052700922266141</v>
      </c>
      <c r="EV35" s="253">
        <f t="shared" si="55"/>
        <v>1.0440814830221152</v>
      </c>
      <c r="EW35" s="271">
        <f t="shared" si="56"/>
        <v>4.4081483022115203E-2</v>
      </c>
      <c r="EX35" s="238"/>
      <c r="EY35" s="239"/>
      <c r="EZ35" s="7"/>
      <c r="FC35" s="221"/>
      <c r="FD35" s="126"/>
      <c r="FE35" s="178"/>
    </row>
    <row r="36" spans="1:161" ht="16.5" x14ac:dyDescent="0.25">
      <c r="A36" s="71" t="s">
        <v>136</v>
      </c>
      <c r="B36" s="72" t="s">
        <v>127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126</v>
      </c>
      <c r="H36" s="61"/>
      <c r="I36" s="61"/>
      <c r="J36" s="61"/>
      <c r="K36" s="61"/>
      <c r="L36" s="66"/>
      <c r="M36" s="9" t="str">
        <f>IF('BLOC PM'!A26&lt;&gt;"",'BLOC PM'!A26,"")</f>
        <v>241R31022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0</v>
      </c>
      <c r="Q36" s="10">
        <f>'BLOC PM'!I26</f>
        <v>823</v>
      </c>
      <c r="R36" s="10">
        <f t="shared" si="63"/>
        <v>0</v>
      </c>
      <c r="S36" s="10">
        <f>'BLOC PM'!L26</f>
        <v>43000</v>
      </c>
      <c r="T36" s="10">
        <f t="shared" si="64"/>
        <v>0</v>
      </c>
      <c r="U36" s="10">
        <f>'BLOC PM'!O26</f>
        <v>3</v>
      </c>
      <c r="V36" s="10">
        <f t="shared" si="65"/>
        <v>0</v>
      </c>
      <c r="W36" s="10" t="str">
        <f>'BLOC PM'!B26</f>
        <v>Communale</v>
      </c>
      <c r="X36" s="7"/>
      <c r="Y36" s="2">
        <f>+'UP PM'!A27</f>
        <v>0</v>
      </c>
      <c r="Z36" s="2">
        <f>IF(AND('UP PM'!A27&lt;&gt;"",'UP PM'!O27&lt;&gt;"*Non mis en vente"),1,0)</f>
        <v>0</v>
      </c>
      <c r="AA36" s="2">
        <f>IF(AND('UP PM'!O27&lt;&gt;"*RETIRE",'UP PM'!O27&lt;&gt;"*PAS D'OFFRE",'UP PM'!O27&lt;&gt;""),1,0)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 t="str">
        <f>IF('BLOC PM'!A26&lt;&gt;"",'BLOC PM'!A26,"")</f>
        <v>241R31022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1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1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1" t="s">
        <v>102</v>
      </c>
      <c r="ET36" s="178">
        <v>59.950454170107349</v>
      </c>
      <c r="EU36" s="178" t="str">
        <f t="shared" si="4"/>
        <v/>
      </c>
      <c r="EV36" s="253" t="e">
        <f t="shared" si="55"/>
        <v>#VALUE!</v>
      </c>
      <c r="EW36" s="271" t="e">
        <f t="shared" si="56"/>
        <v>#VALUE!</v>
      </c>
      <c r="EX36" s="238"/>
      <c r="EY36" s="239"/>
      <c r="EZ36" s="7"/>
      <c r="FC36" s="221"/>
      <c r="FD36" s="126"/>
      <c r="FE36" s="178"/>
    </row>
    <row r="37" spans="1:161" ht="16.5" x14ac:dyDescent="0.25">
      <c r="A37" s="71" t="s">
        <v>136</v>
      </c>
      <c r="B37" s="72" t="s">
        <v>129</v>
      </c>
      <c r="C37" s="73">
        <f>SUMIF($AD$15:$AD$123,B37,$Z$15:$Z$123)</f>
        <v>17</v>
      </c>
      <c r="D37" s="144"/>
      <c r="E37" s="74">
        <f t="shared" si="115"/>
        <v>12</v>
      </c>
      <c r="F37" s="88">
        <f t="shared" si="116"/>
        <v>0.70588235294117652</v>
      </c>
      <c r="G37" s="136">
        <v>0.88461538461538458</v>
      </c>
      <c r="H37" s="61"/>
      <c r="I37" s="61"/>
      <c r="J37" s="61"/>
      <c r="K37" s="61"/>
      <c r="L37" s="66"/>
      <c r="M37" s="9" t="str">
        <f>IF('BLOC PM'!A27&lt;&gt;"",'BLOC PM'!A27,"")</f>
        <v>241R31023</v>
      </c>
      <c r="N37" s="9">
        <f>IF(AND('BLOC PM'!A27&lt;&gt;"",'BLOC PM'!N27&lt;&gt;"*Non mis en vente"),1,0)</f>
        <v>1</v>
      </c>
      <c r="O37" s="9">
        <f>IF(OR('BLOC PM'!E27="CR",'BLOC PM'!E27="CE"),1,0)</f>
        <v>0</v>
      </c>
      <c r="P37" s="9">
        <f>IF(AND('BLOC PM'!N27&lt;&gt;"*RETIRE",'BLOC PM'!N27&lt;&gt;"*PAS D'OFFRE",'BLOC PM'!N27&lt;&gt;""),1,0)</f>
        <v>1</v>
      </c>
      <c r="Q37" s="10">
        <f>'BLOC PM'!I27</f>
        <v>1219</v>
      </c>
      <c r="R37" s="10">
        <f t="shared" si="63"/>
        <v>1219</v>
      </c>
      <c r="S37" s="10">
        <f>'BLOC PM'!L27</f>
        <v>37001</v>
      </c>
      <c r="T37" s="10">
        <f t="shared" si="64"/>
        <v>37001</v>
      </c>
      <c r="U37" s="10">
        <f>'BLOC PM'!O27</f>
        <v>3</v>
      </c>
      <c r="V37" s="10">
        <f t="shared" si="65"/>
        <v>3</v>
      </c>
      <c r="W37" s="10" t="str">
        <f>'BLOC PM'!B27</f>
        <v>Communale</v>
      </c>
      <c r="X37" s="7"/>
      <c r="Y37" s="2">
        <f>+'UP PM'!A28</f>
        <v>0</v>
      </c>
      <c r="Z37" s="2">
        <f>IF(AND('UP PM'!A28&lt;&gt;"",'UP PM'!O28&lt;&gt;"*Non mis en vente"),1,0)</f>
        <v>0</v>
      </c>
      <c r="AA37" s="2">
        <f>IF(AND('UP PM'!O28&lt;&gt;"*RETIRE",'UP PM'!O28&lt;&gt;"*PAS D'OFFRE",'UP PM'!O28&lt;&gt;""),1,0)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 t="str">
        <f>IF('BLOC PM'!A27&lt;&gt;"",'BLOC PM'!A27,"")</f>
        <v>241R31023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1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1" t="s">
        <v>103</v>
      </c>
      <c r="ET37" s="178" t="s">
        <v>41</v>
      </c>
      <c r="EU37" s="178" t="str">
        <f t="shared" si="4"/>
        <v/>
      </c>
      <c r="EV37" s="253" t="e">
        <f t="shared" si="55"/>
        <v>#VALUE!</v>
      </c>
      <c r="EW37" s="271" t="e">
        <f t="shared" si="56"/>
        <v>#VALUE!</v>
      </c>
      <c r="EX37" s="238"/>
      <c r="EY37" s="239"/>
      <c r="EZ37" s="7"/>
      <c r="FC37" s="221"/>
      <c r="FD37" s="126"/>
      <c r="FE37" s="178"/>
    </row>
    <row r="38" spans="1:161" ht="16.5" x14ac:dyDescent="0.25">
      <c r="A38" s="71" t="s">
        <v>136</v>
      </c>
      <c r="B38" s="72" t="s">
        <v>130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126</v>
      </c>
      <c r="H38" s="61"/>
      <c r="I38" s="61"/>
      <c r="J38" s="61"/>
      <c r="K38" s="61"/>
      <c r="L38" s="66"/>
      <c r="M38" s="9" t="str">
        <f>IF('BLOC PM'!A28&lt;&gt;"",'BLOC PM'!A28,"")</f>
        <v>241R31024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388</v>
      </c>
      <c r="R38" s="10">
        <f t="shared" si="63"/>
        <v>0</v>
      </c>
      <c r="S38" s="10">
        <f>'BLOC PM'!L28</f>
        <v>19415</v>
      </c>
      <c r="T38" s="10">
        <f t="shared" si="64"/>
        <v>0</v>
      </c>
      <c r="U38" s="10">
        <f>'BLOC PM'!O28</f>
        <v>2</v>
      </c>
      <c r="V38" s="10">
        <f t="shared" si="65"/>
        <v>0</v>
      </c>
      <c r="W38" s="10" t="str">
        <f>'BLOC PM'!B28</f>
        <v>Communale</v>
      </c>
      <c r="X38" s="7"/>
      <c r="Y38" s="2">
        <f>+'UP PM'!A29</f>
        <v>0</v>
      </c>
      <c r="Z38" s="2">
        <f>IF(AND('UP PM'!A29&lt;&gt;"",'UP PM'!O29&lt;&gt;"*Non mis en vente"),1,0)</f>
        <v>0</v>
      </c>
      <c r="AA38" s="2">
        <f>IF(AND('UP PM'!O29&lt;&gt;"*RETIRE",'UP PM'!O29&lt;&gt;"*PAS D'OFFRE",'UP PM'!O29&lt;&gt;""),1,0)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 t="str">
        <f>IF('BLOC PM'!A28&lt;&gt;"",'BLOC PM'!A28,"")</f>
        <v>241R31024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1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1" t="s">
        <v>104</v>
      </c>
      <c r="ET38" s="178" t="s">
        <v>41</v>
      </c>
      <c r="EU38" s="178" t="str">
        <f t="shared" si="4"/>
        <v/>
      </c>
      <c r="EV38" s="253" t="e">
        <f t="shared" si="55"/>
        <v>#VALUE!</v>
      </c>
      <c r="EW38" s="271" t="e">
        <f t="shared" si="56"/>
        <v>#VALUE!</v>
      </c>
      <c r="EX38" s="238"/>
      <c r="EY38" s="239"/>
      <c r="EZ38" s="7"/>
      <c r="FC38" s="221"/>
      <c r="FD38" s="126"/>
      <c r="FE38" s="178"/>
    </row>
    <row r="39" spans="1:161" ht="16.5" x14ac:dyDescent="0.25">
      <c r="A39" s="71" t="s">
        <v>136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126</v>
      </c>
      <c r="H39" s="61"/>
      <c r="I39" s="61"/>
      <c r="J39" s="61"/>
      <c r="K39" s="61"/>
      <c r="L39" s="66"/>
      <c r="M39" s="9" t="str">
        <f>IF('BLOC PM'!A29&lt;&gt;"",'BLOC PM'!A29,"")</f>
        <v>241R31025</v>
      </c>
      <c r="N39" s="9">
        <f>IF(AND('BLOC PM'!A29&lt;&gt;"",'BLOC PM'!N29&lt;&gt;"*Non mis en vente"),1,0)</f>
        <v>1</v>
      </c>
      <c r="O39" s="9">
        <f>IF(OR('BLOC PM'!E29="CR",'BLOC PM'!E29="CE"),1,0)</f>
        <v>1</v>
      </c>
      <c r="P39" s="9">
        <f>IF(AND('BLOC PM'!N29&lt;&gt;"*RETIRE",'BLOC PM'!N29&lt;&gt;"*PAS D'OFFRE",'BLOC PM'!N29&lt;&gt;""),1,0)</f>
        <v>0</v>
      </c>
      <c r="Q39" s="10">
        <f>'BLOC PM'!I29</f>
        <v>1449</v>
      </c>
      <c r="R39" s="10">
        <f t="shared" si="63"/>
        <v>0</v>
      </c>
      <c r="S39" s="10">
        <f>'BLOC PM'!L29</f>
        <v>75326</v>
      </c>
      <c r="T39" s="10">
        <f t="shared" si="64"/>
        <v>0</v>
      </c>
      <c r="U39" s="10">
        <f>'BLOC PM'!O29</f>
        <v>6</v>
      </c>
      <c r="V39" s="10">
        <f t="shared" si="65"/>
        <v>0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PM'!O30&lt;&gt;"*Non mis en vente"),1,0)</f>
        <v>0</v>
      </c>
      <c r="AA39" s="2">
        <f>IF(AND('UP PM'!O30&lt;&gt;"*RETIRE",'UP PM'!O30&lt;&gt;"*PAS D'OFFRE",'UP PM'!O30&lt;&gt;""),1,0)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 t="str">
        <f>IF('BLOC PM'!A29&lt;&gt;"",'BLOC PM'!A29,"")</f>
        <v>241R31025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1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1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1" t="s">
        <v>164</v>
      </c>
      <c r="ET39" s="178" t="s">
        <v>41</v>
      </c>
      <c r="EU39" s="178" t="str">
        <f t="shared" si="4"/>
        <v/>
      </c>
      <c r="EV39" s="253" t="e">
        <f t="shared" si="55"/>
        <v>#VALUE!</v>
      </c>
      <c r="EW39" s="271" t="e">
        <f t="shared" si="56"/>
        <v>#VALUE!</v>
      </c>
      <c r="EX39" s="242"/>
      <c r="EY39" s="240"/>
      <c r="EZ39" s="7"/>
      <c r="FC39" s="221"/>
      <c r="FD39" s="126"/>
      <c r="FE39" s="178"/>
    </row>
    <row r="40" spans="1:161" ht="16.5" x14ac:dyDescent="0.25">
      <c r="A40" s="71" t="s">
        <v>136</v>
      </c>
      <c r="B40" s="72" t="s">
        <v>131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126</v>
      </c>
      <c r="H40" s="61"/>
      <c r="I40" s="61"/>
      <c r="J40" s="61"/>
      <c r="K40" s="61"/>
      <c r="L40" s="66"/>
      <c r="M40" s="9" t="str">
        <f>IF('BLOC PM'!A30&lt;&gt;"",'BLOC PM'!A30,"")</f>
        <v>241R31026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1</v>
      </c>
      <c r="Q40" s="10">
        <f>'BLOC PM'!I30</f>
        <v>1117</v>
      </c>
      <c r="R40" s="10">
        <f t="shared" si="63"/>
        <v>1117</v>
      </c>
      <c r="S40" s="10">
        <f>'BLOC PM'!L30</f>
        <v>61500</v>
      </c>
      <c r="T40" s="10">
        <f t="shared" si="64"/>
        <v>61500</v>
      </c>
      <c r="U40" s="10">
        <f>'BLOC PM'!O30</f>
        <v>9</v>
      </c>
      <c r="V40" s="10">
        <f t="shared" si="65"/>
        <v>9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PM'!O31&lt;&gt;"*Non mis en vente"),1,0)</f>
        <v>0</v>
      </c>
      <c r="AA40" s="2">
        <f>IF(AND('UP PM'!O31&lt;&gt;"*RETIRE",'UP PM'!O31&lt;&gt;"*PAS D'OFFRE",'UP PM'!O31&lt;&gt;""),1,0)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 t="str">
        <f>IF('BLOC PM'!A30&lt;&gt;"",'BLOC PM'!A30,"")</f>
        <v>241R31026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1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1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1" t="s">
        <v>165</v>
      </c>
      <c r="ET40" s="178" t="s">
        <v>41</v>
      </c>
      <c r="EU40" s="178" t="str">
        <f t="shared" si="4"/>
        <v/>
      </c>
      <c r="EV40" s="253" t="e">
        <f t="shared" si="55"/>
        <v>#VALUE!</v>
      </c>
      <c r="EW40" s="271" t="e">
        <f t="shared" si="56"/>
        <v>#VALUE!</v>
      </c>
      <c r="EX40" s="245"/>
      <c r="EY40" s="254"/>
      <c r="EZ40" s="7"/>
      <c r="FC40" s="221"/>
      <c r="FD40" s="126"/>
      <c r="FE40" s="178"/>
    </row>
    <row r="41" spans="1:161" ht="17.25" thickBot="1" x14ac:dyDescent="0.3">
      <c r="A41" s="90" t="s">
        <v>3</v>
      </c>
      <c r="B41" s="91"/>
      <c r="C41" s="92">
        <f>SUM(C34:C40)</f>
        <v>17</v>
      </c>
      <c r="D41" s="137"/>
      <c r="E41" s="93">
        <f>SUM(E34:E40)</f>
        <v>12</v>
      </c>
      <c r="F41" s="138">
        <f t="shared" si="116"/>
        <v>0.70588235294117652</v>
      </c>
      <c r="G41" s="139">
        <v>0.90322580645161288</v>
      </c>
      <c r="H41" s="61"/>
      <c r="I41" s="61"/>
      <c r="J41" s="61"/>
      <c r="K41" s="61"/>
      <c r="L41" s="66"/>
      <c r="M41" s="9" t="str">
        <f>IF('BLOC PM'!A31&lt;&gt;"",'BLOC PM'!A31,"")</f>
        <v>241R31027</v>
      </c>
      <c r="N41" s="9">
        <f>IF(AND('BLOC PM'!A31&lt;&gt;"",'BLOC PM'!N31&lt;&gt;"*Non mis en vente"),1,0)</f>
        <v>1</v>
      </c>
      <c r="O41" s="9">
        <f>IF(OR('BLOC PM'!E31="CR",'BLOC PM'!E31="CE"),1,0)</f>
        <v>0</v>
      </c>
      <c r="P41" s="9">
        <f>IF(AND('BLOC PM'!N31&lt;&gt;"*RETIRE",'BLOC PM'!N31&lt;&gt;"*PAS D'OFFRE",'BLOC PM'!N31&lt;&gt;""),1,0)</f>
        <v>1</v>
      </c>
      <c r="Q41" s="10">
        <f>'BLOC PM'!I31</f>
        <v>598</v>
      </c>
      <c r="R41" s="10">
        <f t="shared" si="63"/>
        <v>598</v>
      </c>
      <c r="S41" s="10">
        <f>'BLOC PM'!L31</f>
        <v>20740</v>
      </c>
      <c r="T41" s="10">
        <f t="shared" si="64"/>
        <v>20740</v>
      </c>
      <c r="U41" s="10">
        <f>'BLOC PM'!O31</f>
        <v>7</v>
      </c>
      <c r="V41" s="10">
        <f t="shared" si="65"/>
        <v>7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PM'!O32&lt;&gt;"*Non mis en vente"),1,0)</f>
        <v>0</v>
      </c>
      <c r="AA41" s="2">
        <f>IF(AND('UP PM'!O32&lt;&gt;"*RETIRE",'UP PM'!O32&lt;&gt;"*PAS D'OFFRE",'UP PM'!O32&lt;&gt;""),1,0)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 t="str">
        <f>IF('BLOC PM'!A31&lt;&gt;"",'BLOC PM'!A31,"")</f>
        <v>241R31027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1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1" t="s">
        <v>166</v>
      </c>
      <c r="ET41" s="178" t="s">
        <v>41</v>
      </c>
      <c r="EU41" s="178" t="str">
        <f t="shared" si="4"/>
        <v/>
      </c>
      <c r="EV41" s="253" t="e">
        <f t="shared" si="55"/>
        <v>#VALUE!</v>
      </c>
      <c r="EW41" s="271" t="e">
        <f t="shared" si="56"/>
        <v>#VALUE!</v>
      </c>
      <c r="EX41" s="245"/>
      <c r="EY41" s="254"/>
      <c r="EZ41" s="7"/>
      <c r="FC41" s="221"/>
      <c r="FD41" s="126"/>
      <c r="FE41" s="178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 t="str">
        <f>IF('BLOC PM'!A32&lt;&gt;"",'BLOC PM'!A32,"")</f>
        <v>241R31028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0</v>
      </c>
      <c r="Q42" s="10">
        <f>'BLOC PM'!I32</f>
        <v>303</v>
      </c>
      <c r="R42" s="10">
        <f t="shared" si="63"/>
        <v>0</v>
      </c>
      <c r="S42" s="10">
        <f>'BLOC PM'!L32</f>
        <v>9600</v>
      </c>
      <c r="T42" s="10">
        <f t="shared" si="64"/>
        <v>0</v>
      </c>
      <c r="U42" s="10">
        <f>'BLOC PM'!O32</f>
        <v>5</v>
      </c>
      <c r="V42" s="10">
        <f t="shared" si="65"/>
        <v>0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PM'!O33&lt;&gt;"*Non mis en vente"),1,0)</f>
        <v>0</v>
      </c>
      <c r="AA42" s="2">
        <f>IF(AND('UP PM'!O33&lt;&gt;"*RETIRE",'UP PM'!O33&lt;&gt;"*PAS D'OFFRE",'UP PM'!O33&lt;&gt;""),1,0)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 t="str">
        <f>IF('BLOC PM'!A32&lt;&gt;"",'BLOC PM'!A32,"")</f>
        <v>241R31028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1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1" t="s">
        <v>167</v>
      </c>
      <c r="ET42" s="178" t="s">
        <v>41</v>
      </c>
      <c r="EU42" s="178" t="str">
        <f>+C76</f>
        <v/>
      </c>
      <c r="EV42" s="253" t="e">
        <f t="shared" si="55"/>
        <v>#VALUE!</v>
      </c>
      <c r="EW42" s="271" t="e">
        <f t="shared" si="56"/>
        <v>#VALUE!</v>
      </c>
      <c r="EX42" s="245"/>
      <c r="EY42" s="254"/>
      <c r="EZ42" s="7"/>
      <c r="FC42" s="221"/>
      <c r="FD42" s="126"/>
      <c r="FE42" s="178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 t="str">
        <f>IF('BLOC PM'!A33&lt;&gt;"",'BLOC PM'!A33,"")</f>
        <v>241R31029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0</v>
      </c>
      <c r="Q43" s="10">
        <f>'BLOC PM'!I33</f>
        <v>2035</v>
      </c>
      <c r="R43" s="10">
        <f t="shared" si="63"/>
        <v>0</v>
      </c>
      <c r="S43" s="10">
        <f>'BLOC PM'!L33</f>
        <v>116000</v>
      </c>
      <c r="T43" s="10">
        <f t="shared" si="64"/>
        <v>0</v>
      </c>
      <c r="U43" s="10">
        <f>'BLOC PM'!O33</f>
        <v>3</v>
      </c>
      <c r="V43" s="10">
        <f t="shared" si="65"/>
        <v>0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PM'!O34&lt;&gt;"*Non mis en vente"),1,0)</f>
        <v>0</v>
      </c>
      <c r="AA43" s="2">
        <f>IF(AND('UP PM'!O34&lt;&gt;"*RETIRE",'UP PM'!O34&lt;&gt;"*PAS D'OFFRE",'UP PM'!O34&lt;&gt;""),1,0)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 t="str">
        <f>IF('BLOC PM'!A33&lt;&gt;"",'BLOC PM'!A33,"")</f>
        <v>241R31029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1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1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1" t="s">
        <v>168</v>
      </c>
      <c r="ET43" s="178" t="s">
        <v>41</v>
      </c>
      <c r="EU43" s="178" t="str">
        <f t="shared" si="4"/>
        <v/>
      </c>
      <c r="EV43" s="253" t="e">
        <f t="shared" si="55"/>
        <v>#VALUE!</v>
      </c>
      <c r="EW43" s="271" t="e">
        <f t="shared" si="56"/>
        <v>#VALUE!</v>
      </c>
      <c r="EX43" s="245"/>
      <c r="EY43" s="254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 t="str">
        <f>IF('BLOC PM'!A34&lt;&gt;"",'BLOC PM'!A34,"")</f>
        <v>241R31030</v>
      </c>
      <c r="N44" s="9">
        <f>IF(AND('BLOC PM'!A34&lt;&gt;"",'BLOC PM'!N34&lt;&gt;"*Non mis en vente"),1,0)</f>
        <v>1</v>
      </c>
      <c r="O44" s="9">
        <f>IF(OR('BLOC PM'!E34="CR",'BLOC PM'!E34="CE"),1,0)</f>
        <v>0</v>
      </c>
      <c r="P44" s="9">
        <f>IF(AND('BLOC PM'!N34&lt;&gt;"*RETIRE",'BLOC PM'!N34&lt;&gt;"*PAS D'OFFRE",'BLOC PM'!N34&lt;&gt;""),1,0)</f>
        <v>1</v>
      </c>
      <c r="Q44" s="10">
        <f>'BLOC PM'!I34</f>
        <v>933</v>
      </c>
      <c r="R44" s="10">
        <f t="shared" si="63"/>
        <v>933</v>
      </c>
      <c r="S44" s="10">
        <f>'BLOC PM'!L34</f>
        <v>36760</v>
      </c>
      <c r="T44" s="10">
        <f t="shared" si="64"/>
        <v>36760</v>
      </c>
      <c r="U44" s="10">
        <f>'BLOC PM'!O34</f>
        <v>5</v>
      </c>
      <c r="V44" s="10">
        <f t="shared" si="65"/>
        <v>5</v>
      </c>
      <c r="W44" s="10" t="str">
        <f>'BLOC PM'!B34</f>
        <v>Communale</v>
      </c>
      <c r="X44" s="7"/>
      <c r="Y44" s="2">
        <f>+'UP PM'!A35</f>
        <v>0</v>
      </c>
      <c r="Z44" s="2">
        <f>IF(AND('UP PM'!A35&lt;&gt;"",'UP PM'!O35&lt;&gt;"*Non mis en vente"),1,0)</f>
        <v>0</v>
      </c>
      <c r="AA44" s="2">
        <f>IF(AND('UP PM'!O35&lt;&gt;"*RETIRE",'UP PM'!O35&lt;&gt;"*PAS D'OFFRE",'UP PM'!O35&lt;&gt;""),1,0)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 t="str">
        <f>IF('BLOC PM'!A34&lt;&gt;"",'BLOC PM'!A34,"")</f>
        <v>241R31030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1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36"/>
      <c r="ET44" s="236"/>
      <c r="EU44" s="246"/>
      <c r="EV44" s="243"/>
      <c r="EW44" s="244"/>
      <c r="EX44" s="245"/>
      <c r="EY44" s="254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 t="str">
        <f>IF('BLOC PM'!A35&lt;&gt;"",'BLOC PM'!A35,"")</f>
        <v>241R31031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2294</v>
      </c>
      <c r="R45" s="10">
        <f t="shared" ref="R45:R83" si="117">Q45*P45</f>
        <v>2294</v>
      </c>
      <c r="S45" s="10">
        <f>'BLOC PM'!L35</f>
        <v>120210</v>
      </c>
      <c r="T45" s="10">
        <f t="shared" ref="T45:T83" si="118">S45*P45</f>
        <v>120210</v>
      </c>
      <c r="U45" s="10">
        <f>'BLOC PM'!O35</f>
        <v>4</v>
      </c>
      <c r="V45" s="10">
        <f t="shared" ref="V45:V83" si="119">U45*P45</f>
        <v>4</v>
      </c>
      <c r="W45" s="10" t="str">
        <f>'BLOC PM'!B35</f>
        <v>Communale</v>
      </c>
      <c r="X45" s="7"/>
      <c r="Y45" s="2">
        <f>+'UP PM'!A36</f>
        <v>0</v>
      </c>
      <c r="Z45" s="2">
        <f>IF(AND('UP PM'!A36&lt;&gt;"",'UP PM'!O36&lt;&gt;"*Non mis en vente"),1,0)</f>
        <v>0</v>
      </c>
      <c r="AA45" s="2">
        <f>IF(AND('UP PM'!O36&lt;&gt;"*RETIRE",'UP PM'!O36&lt;&gt;"*PAS D'OFFRE",'UP PM'!O36&lt;&gt;""),1,0)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 t="str">
        <f>IF('BLOC PM'!A35&lt;&gt;"",'BLOC PM'!A35,"")</f>
        <v>241R31031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1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1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36"/>
      <c r="ET45" s="236"/>
      <c r="EU45" s="246"/>
      <c r="EV45" s="243"/>
      <c r="EW45" s="244"/>
      <c r="EX45" s="245"/>
      <c r="EY45" s="254"/>
      <c r="EZ45" s="7"/>
    </row>
    <row r="46" spans="1:161" ht="15" x14ac:dyDescent="0.2">
      <c r="A46" s="428" t="s">
        <v>48</v>
      </c>
      <c r="B46" s="87"/>
      <c r="C46" s="430" t="s">
        <v>37</v>
      </c>
      <c r="D46" s="431"/>
      <c r="E46" s="432"/>
      <c r="F46" s="424" t="s">
        <v>38</v>
      </c>
      <c r="G46" s="425"/>
      <c r="H46" s="424" t="s">
        <v>39</v>
      </c>
      <c r="I46" s="425"/>
      <c r="J46" s="61"/>
      <c r="K46" s="61"/>
      <c r="L46" s="66"/>
      <c r="M46" s="9" t="str">
        <f>IF('BLOC PM'!A36&lt;&gt;"",'BLOC PM'!A36,"")</f>
        <v>241R31032</v>
      </c>
      <c r="N46" s="9">
        <f>IF(AND('BLOC PM'!A36&lt;&gt;"",'BLOC PM'!N36&lt;&gt;"*Non mis en vente"),1,0)</f>
        <v>1</v>
      </c>
      <c r="O46" s="9">
        <f>IF(OR('BLOC PM'!E36="CR",'BLOC PM'!E36="CE"),1,0)</f>
        <v>1</v>
      </c>
      <c r="P46" s="9">
        <f>IF(AND('BLOC PM'!N36&lt;&gt;"*RETIRE",'BLOC PM'!N36&lt;&gt;"*PAS D'OFFRE",'BLOC PM'!N36&lt;&gt;""),1,0)</f>
        <v>0</v>
      </c>
      <c r="Q46" s="10">
        <f>'BLOC PM'!I36</f>
        <v>262</v>
      </c>
      <c r="R46" s="10">
        <f t="shared" si="117"/>
        <v>0</v>
      </c>
      <c r="S46" s="10">
        <f>'BLOC PM'!L36</f>
        <v>14360</v>
      </c>
      <c r="T46" s="10">
        <f t="shared" si="118"/>
        <v>0</v>
      </c>
      <c r="U46" s="10">
        <f>'BLOC PM'!O36</f>
        <v>3</v>
      </c>
      <c r="V46" s="10">
        <f t="shared" si="119"/>
        <v>0</v>
      </c>
      <c r="W46" s="10" t="str">
        <f>'BLOC PM'!B36</f>
        <v>Communale</v>
      </c>
      <c r="X46" s="7"/>
      <c r="Y46" s="2">
        <f>+'UP PM'!A37</f>
        <v>0</v>
      </c>
      <c r="Z46" s="2">
        <f>IF(AND('UP PM'!A37&lt;&gt;"",'UP PM'!O37&lt;&gt;"*Non mis en vente"),1,0)</f>
        <v>0</v>
      </c>
      <c r="AA46" s="2">
        <f>IF(AND('UP PM'!O37&lt;&gt;"*RETIRE",'UP PM'!O37&lt;&gt;"*PAS D'OFFRE",'UP PM'!O37&lt;&gt;""),1,0)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 t="str">
        <f>IF('BLOC PM'!A36&lt;&gt;"",'BLOC PM'!A36,"")</f>
        <v>241R31032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1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1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36"/>
      <c r="ET46" s="236"/>
      <c r="EU46" s="246"/>
      <c r="EV46" s="243"/>
      <c r="EW46" s="244"/>
      <c r="EX46" s="245"/>
      <c r="EY46" s="254"/>
      <c r="EZ46" s="7"/>
    </row>
    <row r="47" spans="1:161" ht="32.25" x14ac:dyDescent="0.25">
      <c r="A47" s="429"/>
      <c r="B47" s="86" t="s">
        <v>80</v>
      </c>
      <c r="C47" s="86" t="s">
        <v>21</v>
      </c>
      <c r="D47" s="86" t="s">
        <v>49</v>
      </c>
      <c r="E47" s="86" t="s">
        <v>79</v>
      </c>
      <c r="F47" s="77" t="s">
        <v>21</v>
      </c>
      <c r="G47" s="77" t="s">
        <v>49</v>
      </c>
      <c r="H47" s="77" t="s">
        <v>21</v>
      </c>
      <c r="I47" s="77" t="s">
        <v>49</v>
      </c>
      <c r="J47" s="61"/>
      <c r="K47" s="61"/>
      <c r="L47" s="66"/>
      <c r="M47" s="9" t="str">
        <f>IF('BLOC PM'!A37&lt;&gt;"",'BLOC PM'!A37,"")</f>
        <v>241R31033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244</v>
      </c>
      <c r="R47" s="10">
        <f t="shared" si="117"/>
        <v>0</v>
      </c>
      <c r="S47" s="10">
        <f>'BLOC PM'!L37</f>
        <v>7300</v>
      </c>
      <c r="T47" s="10">
        <f t="shared" si="118"/>
        <v>0</v>
      </c>
      <c r="U47" s="10">
        <f>'BLOC PM'!O37</f>
        <v>4</v>
      </c>
      <c r="V47" s="10">
        <f t="shared" si="119"/>
        <v>0</v>
      </c>
      <c r="W47" s="10" t="str">
        <f>'BLOC PM'!B37</f>
        <v>Communale</v>
      </c>
      <c r="X47" s="7"/>
      <c r="Y47" s="2">
        <f>+'UP PM'!A38</f>
        <v>0</v>
      </c>
      <c r="Z47" s="2">
        <f>IF(AND('UP PM'!A38&lt;&gt;"",'UP PM'!O38&lt;&gt;"*Non mis en vente"),1,0)</f>
        <v>0</v>
      </c>
      <c r="AA47" s="2">
        <f>IF(AND('UP PM'!O38&lt;&gt;"*RETIRE",'UP PM'!O38&lt;&gt;"*PAS D'OFFRE",'UP PM'!O38&lt;&gt;""),1,0)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>241R31033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1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2"/>
      <c r="ET47" s="242"/>
      <c r="EU47" s="255"/>
      <c r="EV47" s="256"/>
      <c r="EW47" s="241"/>
      <c r="EX47" s="257"/>
      <c r="EY47" s="254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>241R31034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0</v>
      </c>
      <c r="Q48" s="10">
        <f>'BLOC PM'!I38</f>
        <v>903</v>
      </c>
      <c r="R48" s="10">
        <f t="shared" si="117"/>
        <v>0</v>
      </c>
      <c r="S48" s="10">
        <f>'BLOC PM'!L38</f>
        <v>47000</v>
      </c>
      <c r="T48" s="10">
        <f t="shared" si="118"/>
        <v>0</v>
      </c>
      <c r="U48" s="10">
        <f>'BLOC PM'!O38</f>
        <v>3</v>
      </c>
      <c r="V48" s="10">
        <f t="shared" si="119"/>
        <v>0</v>
      </c>
      <c r="W48" s="10" t="str">
        <f>'BLOC PM'!B38</f>
        <v>Communale</v>
      </c>
      <c r="X48" s="7"/>
      <c r="Y48" s="2">
        <f>+'UP PM'!A39</f>
        <v>0</v>
      </c>
      <c r="Z48" s="2">
        <f>IF(AND('UP PM'!A39&lt;&gt;"",'UP PM'!O39&lt;&gt;"*Non mis en vente"),1,0)</f>
        <v>0</v>
      </c>
      <c r="AA48" s="2">
        <f>IF(AND('UP PM'!O39&lt;&gt;"*RETIRE",'UP PM'!O39&lt;&gt;"*PAS D'OFFRE",'UP PM'!O39&lt;&gt;""),1,0)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>241R31034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1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1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39"/>
      <c r="ET48" s="239"/>
      <c r="EU48" s="247"/>
      <c r="EV48" s="248"/>
      <c r="EW48" s="258"/>
      <c r="EX48" s="248"/>
      <c r="EY48" s="239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/>
      <c r="E49" s="150" t="str">
        <f>IF(AJ147&gt;0,AJ150/AJ147,"")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 t="str">
        <f>IF('BLOC PM'!A39&lt;&gt;"",'BLOC PM'!A39,"")</f>
        <v>241R31035</v>
      </c>
      <c r="N49" s="9">
        <f>IF(AND('BLOC PM'!A39&lt;&gt;"",'BLOC PM'!N39&lt;&gt;"*Non mis en vente"),1,0)</f>
        <v>1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552</v>
      </c>
      <c r="R49" s="10">
        <f t="shared" si="117"/>
        <v>0</v>
      </c>
      <c r="S49" s="10">
        <f>'BLOC PM'!L39</f>
        <v>27600</v>
      </c>
      <c r="T49" s="10">
        <f t="shared" si="118"/>
        <v>0</v>
      </c>
      <c r="U49" s="10">
        <f>'BLOC PM'!O39</f>
        <v>2</v>
      </c>
      <c r="V49" s="10">
        <f t="shared" si="119"/>
        <v>0</v>
      </c>
      <c r="W49" s="10" t="str">
        <f>'BLOC PM'!B39</f>
        <v>Communale</v>
      </c>
      <c r="X49" s="7"/>
      <c r="Y49" s="2">
        <f>+'UP PM'!A40</f>
        <v>0</v>
      </c>
      <c r="Z49" s="2">
        <f>IF(AND('UP PM'!A40&lt;&gt;"",'UP PM'!O40&lt;&gt;"*Non mis en vente"),1,0)</f>
        <v>0</v>
      </c>
      <c r="AA49" s="2">
        <f>IF(AND('UP PM'!O40&lt;&gt;"*RETIRE",'UP PM'!O40&lt;&gt;"*PAS D'OFFRE",'UP PM'!O40&lt;&gt;""),1,0)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>241R31035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1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36"/>
      <c r="ET49" s="239"/>
      <c r="EU49" s="247"/>
      <c r="EV49" s="248"/>
      <c r="EW49" s="258"/>
      <c r="EX49" s="248"/>
      <c r="EY49" s="239"/>
      <c r="EZ49" s="7"/>
    </row>
    <row r="50" spans="1:156" ht="16.5" x14ac:dyDescent="0.25">
      <c r="A50" s="78" t="str">
        <f>CONCATENATE(FIXED(AJ14,1)," - ",FIXED(AJ14+0.1,1))</f>
        <v>0,2 - 0,3</v>
      </c>
      <c r="B50" s="126"/>
      <c r="C50" s="178">
        <f>IF(AJ154&gt;0,AJ155/AJ154,"")</f>
        <v>30.353568498769484</v>
      </c>
      <c r="D50" s="150">
        <f>IF(AJ154&gt;0,AJ154,"")</f>
        <v>1219</v>
      </c>
      <c r="E50" s="150">
        <f>IF(AJ148&gt;0,AJ151/AJ148,"")</f>
        <v>5.25</v>
      </c>
      <c r="F50" s="178" t="str">
        <f>IF(CO149&gt;0,CO150/CO149,"")</f>
        <v/>
      </c>
      <c r="G50" s="150" t="str">
        <f>IF(CO149&gt;0,CO149,"")</f>
        <v/>
      </c>
      <c r="H50" s="79">
        <f>IF(CO154&gt;0,CO155/CO154,"")</f>
        <v>30.353568498769484</v>
      </c>
      <c r="I50" s="150">
        <f>IF(CO154&gt;0,CO154,"")</f>
        <v>1219</v>
      </c>
      <c r="J50" s="109"/>
      <c r="K50" s="61"/>
      <c r="L50" s="66"/>
      <c r="M50" s="9" t="str">
        <f>IF('BLOC PM'!A40&lt;&gt;"",'BLOC PM'!A40,"")</f>
        <v>241R31036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1</v>
      </c>
      <c r="Q50" s="10">
        <f>'BLOC PM'!I40</f>
        <v>311</v>
      </c>
      <c r="R50" s="10">
        <f t="shared" si="117"/>
        <v>311</v>
      </c>
      <c r="S50" s="10">
        <f>'BLOC PM'!L40</f>
        <v>11215</v>
      </c>
      <c r="T50" s="10">
        <f t="shared" si="118"/>
        <v>11215</v>
      </c>
      <c r="U50" s="10">
        <f>'BLOC PM'!O40</f>
        <v>2</v>
      </c>
      <c r="V50" s="10">
        <f t="shared" si="119"/>
        <v>2</v>
      </c>
      <c r="W50" s="10" t="str">
        <f>'BLOC PM'!B40</f>
        <v>Communale</v>
      </c>
      <c r="X50" s="7"/>
      <c r="Y50" s="2">
        <f>+'UP PM'!A41</f>
        <v>0</v>
      </c>
      <c r="Z50" s="2">
        <f>IF(AND('UP PM'!A41&lt;&gt;"",'UP PM'!O41&lt;&gt;"*Non mis en vente"),1,0)</f>
        <v>0</v>
      </c>
      <c r="AA50" s="2">
        <f>IF(AND('UP PM'!O41&lt;&gt;"*RETIRE",'UP PM'!O41&lt;&gt;"*PAS D'OFFRE",'UP PM'!O41&lt;&gt;""),1,0)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>241R31036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1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36"/>
      <c r="ET50" s="242"/>
      <c r="EU50" s="255"/>
      <c r="EV50" s="240"/>
      <c r="EW50" s="241"/>
      <c r="EX50" s="242"/>
      <c r="EY50" s="240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ref="B51:B69" si="120">IF(EW17&lt;-0.03,"-",IF(EW17&gt;0.03,"+","stable"))</f>
        <v>-</v>
      </c>
      <c r="C51" s="178">
        <f>IF(AK154&gt;0,AK155/AK154,"")</f>
        <v>32.717010083296799</v>
      </c>
      <c r="D51" s="150">
        <f>IF(AK154&gt;0,AK154,"")</f>
        <v>4562</v>
      </c>
      <c r="E51" s="150">
        <f>IF(AK148&gt;0,AK151/AK148,"")</f>
        <v>5.7142857142857144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32.717010083296799</v>
      </c>
      <c r="I51" s="150">
        <f>IF(CP154&gt;0,CP154,"")</f>
        <v>4562</v>
      </c>
      <c r="J51" s="109"/>
      <c r="K51" s="61"/>
      <c r="L51" s="66"/>
      <c r="M51" s="9" t="str">
        <f>IF('BLOC PM'!A41&lt;&gt;"",'BLOC PM'!A41,"")</f>
        <v>241R31037</v>
      </c>
      <c r="N51" s="9">
        <f>IF(AND('BLOC PM'!A41&lt;&gt;"",'BLOC PM'!N41&lt;&gt;"*Non mis en vente"),1,0)</f>
        <v>1</v>
      </c>
      <c r="O51" s="9">
        <f>IF(OR('BLOC PM'!E41="CR",'BLOC PM'!E41="CE"),1,0)</f>
        <v>1</v>
      </c>
      <c r="P51" s="9">
        <f>IF(AND('BLOC PM'!N41&lt;&gt;"*RETIRE",'BLOC PM'!N41&lt;&gt;"*PAS D'OFFRE",'BLOC PM'!N41&lt;&gt;""),1,0)</f>
        <v>0</v>
      </c>
      <c r="Q51" s="10">
        <f>'BLOC PM'!I41</f>
        <v>437</v>
      </c>
      <c r="R51" s="10">
        <f t="shared" si="117"/>
        <v>0</v>
      </c>
      <c r="S51" s="10">
        <f>'BLOC PM'!L41</f>
        <v>19665</v>
      </c>
      <c r="T51" s="10">
        <f t="shared" si="118"/>
        <v>0</v>
      </c>
      <c r="U51" s="10">
        <f>'BLOC PM'!O41</f>
        <v>2</v>
      </c>
      <c r="V51" s="10">
        <f t="shared" si="119"/>
        <v>0</v>
      </c>
      <c r="W51" s="10" t="str">
        <f>'BLOC PM'!B41</f>
        <v>Communale</v>
      </c>
      <c r="X51" s="7"/>
      <c r="Y51" s="2">
        <f>+'UP PM'!A42</f>
        <v>0</v>
      </c>
      <c r="Z51" s="2">
        <f>IF(AND('UP PM'!A42&lt;&gt;"",'UP PM'!O42&lt;&gt;"*Non mis en vente"),1,0)</f>
        <v>0</v>
      </c>
      <c r="AA51" s="2">
        <f>IF(AND('UP PM'!O42&lt;&gt;"*RETIRE",'UP PM'!O42&lt;&gt;"*PAS D'OFFRE",'UP PM'!O42&lt;&gt;""),1,0)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>241R31037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1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1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36"/>
      <c r="ET51" s="236"/>
      <c r="EU51" s="249"/>
      <c r="EV51" s="250"/>
      <c r="EW51" s="244"/>
      <c r="EX51" s="245"/>
      <c r="EY51" s="254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stable</v>
      </c>
      <c r="C52" s="178">
        <f>IF(AL154&gt;0,AL155/AL154,"")</f>
        <v>35.023486901535684</v>
      </c>
      <c r="D52" s="150">
        <f>IF(AL154&gt;0,AL154,"")</f>
        <v>2214</v>
      </c>
      <c r="E52" s="150">
        <f>IF(AL148&gt;0,AL151/AL148,"")</f>
        <v>1.8571428571428572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35.023486901535684</v>
      </c>
      <c r="I52" s="150">
        <f>IF(CQ154&gt;0,CQ154,"")</f>
        <v>2214</v>
      </c>
      <c r="J52" s="109"/>
      <c r="K52" s="61"/>
      <c r="L52" s="66"/>
      <c r="M52" s="9" t="str">
        <f>IF('BLOC PM'!A42&lt;&gt;"",'BLOC PM'!A42,"")</f>
        <v>241R31038</v>
      </c>
      <c r="N52" s="9">
        <f>IF(AND('BLOC PM'!A42&lt;&gt;"",'BLOC PM'!N42&lt;&gt;"*Non mis en vente"),1,0)</f>
        <v>1</v>
      </c>
      <c r="O52" s="9">
        <f>IF(OR('BLOC PM'!E42="CR",'BLOC PM'!E42="CE"),1,0)</f>
        <v>1</v>
      </c>
      <c r="P52" s="9">
        <f>IF(AND('BLOC PM'!N42&lt;&gt;"*RETIRE",'BLOC PM'!N42&lt;&gt;"*PAS D'OFFRE",'BLOC PM'!N42&lt;&gt;""),1,0)</f>
        <v>1</v>
      </c>
      <c r="Q52" s="10">
        <f>'BLOC PM'!I42</f>
        <v>1542</v>
      </c>
      <c r="R52" s="10">
        <f t="shared" si="117"/>
        <v>1542</v>
      </c>
      <c r="S52" s="10">
        <f>'BLOC PM'!L42</f>
        <v>90786</v>
      </c>
      <c r="T52" s="10">
        <f t="shared" si="118"/>
        <v>90786</v>
      </c>
      <c r="U52" s="10">
        <f>'BLOC PM'!O42</f>
        <v>14</v>
      </c>
      <c r="V52" s="10">
        <f t="shared" si="119"/>
        <v>14</v>
      </c>
      <c r="W52" s="10" t="str">
        <f>'BLOC PM'!B42</f>
        <v>Communale</v>
      </c>
      <c r="X52" s="7"/>
      <c r="Y52" s="2">
        <f>+'UP PM'!A43</f>
        <v>0</v>
      </c>
      <c r="Z52" s="2">
        <f>IF(AND('UP PM'!A43&lt;&gt;"",'UP PM'!O43&lt;&gt;"*Non mis en vente"),1,0)</f>
        <v>0</v>
      </c>
      <c r="AA52" s="2">
        <f>IF(AND('UP PM'!O43&lt;&gt;"*RETIRE",'UP PM'!O43&lt;&gt;"*PAS D'OFFRE",'UP PM'!O43&lt;&gt;""),1,0)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>241R31038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1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1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36"/>
      <c r="ET52" s="236"/>
      <c r="EU52" s="249"/>
      <c r="EV52" s="250"/>
      <c r="EW52" s="244"/>
      <c r="EX52" s="245"/>
      <c r="EY52" s="254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-</v>
      </c>
      <c r="C53" s="178">
        <f>IF(AM154&gt;0,AM155/AM154,"")</f>
        <v>37.635977337110482</v>
      </c>
      <c r="D53" s="150">
        <f>IF(AM154&gt;0,AM154,"")</f>
        <v>3530</v>
      </c>
      <c r="E53" s="150">
        <f>IF(AM148&gt;0,AM151/AM148,"")</f>
        <v>3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37.635977337110482</v>
      </c>
      <c r="I53" s="150">
        <f>IF(CR154&gt;0,CR154,"")</f>
        <v>3530</v>
      </c>
      <c r="J53" s="109"/>
      <c r="K53" s="89"/>
      <c r="L53" s="66"/>
      <c r="M53" s="9" t="str">
        <f>IF('BLOC PM'!A43&lt;&gt;"",'BLOC PM'!A43,"")</f>
        <v>241R31039</v>
      </c>
      <c r="N53" s="9">
        <f>IF(AND('BLOC PM'!A43&lt;&gt;"",'BLOC PM'!N43&lt;&gt;"*Non mis en vente"),1,0)</f>
        <v>1</v>
      </c>
      <c r="O53" s="9">
        <f>IF(OR('BLOC PM'!E43="CR",'BLOC PM'!E43="CE"),1,0)</f>
        <v>1</v>
      </c>
      <c r="P53" s="9">
        <f>IF(AND('BLOC PM'!N43&lt;&gt;"*RETIRE",'BLOC PM'!N43&lt;&gt;"*PAS D'OFFRE",'BLOC PM'!N43&lt;&gt;""),1,0)</f>
        <v>1</v>
      </c>
      <c r="Q53" s="10">
        <f>'BLOC PM'!I43</f>
        <v>1095</v>
      </c>
      <c r="R53" s="10">
        <f t="shared" si="117"/>
        <v>1095</v>
      </c>
      <c r="S53" s="10">
        <f>'BLOC PM'!L43</f>
        <v>50545</v>
      </c>
      <c r="T53" s="10">
        <f t="shared" si="118"/>
        <v>50545</v>
      </c>
      <c r="U53" s="10">
        <f>'BLOC PM'!O43</f>
        <v>3</v>
      </c>
      <c r="V53" s="10">
        <f t="shared" si="119"/>
        <v>3</v>
      </c>
      <c r="W53" s="10" t="str">
        <f>'BLOC PM'!B43</f>
        <v>Communale</v>
      </c>
      <c r="X53" s="7"/>
      <c r="Y53" s="2">
        <f>+'UP PM'!A44</f>
        <v>0</v>
      </c>
      <c r="Z53" s="2">
        <f>IF(AND('UP PM'!A44&lt;&gt;"",'UP PM'!O44&lt;&gt;"*Non mis en vente"),1,0)</f>
        <v>0</v>
      </c>
      <c r="AA53" s="2">
        <f>IF(AND('UP PM'!O44&lt;&gt;"*RETIRE",'UP PM'!O44&lt;&gt;"*PAS D'OFFRE",'UP PM'!O44&lt;&gt;""),1,0)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>241R31039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1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1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36"/>
      <c r="ET53" s="236"/>
      <c r="EU53" s="249"/>
      <c r="EV53" s="250"/>
      <c r="EW53" s="244"/>
      <c r="EX53" s="245"/>
      <c r="EY53" s="254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stable</v>
      </c>
      <c r="C54" s="178">
        <f>IF(AN154&gt;0,AN155/AN154,"")</f>
        <v>42.634279475982531</v>
      </c>
      <c r="D54" s="150">
        <f>IF(AN154&gt;0,AN154,"")</f>
        <v>916</v>
      </c>
      <c r="E54" s="150">
        <f>IF(AN148&gt;0,AN151/AN148,"")</f>
        <v>5.5</v>
      </c>
      <c r="F54" s="178">
        <f>IF(CS149&gt;0,CS150/CS149,"")</f>
        <v>44.277882797731571</v>
      </c>
      <c r="G54" s="150">
        <f>IF(CS149&gt;0,CS149,"")</f>
        <v>529</v>
      </c>
      <c r="H54" s="79">
        <f>IF(CS154&gt;0,CS155/CS154,"")</f>
        <v>40.387596899224803</v>
      </c>
      <c r="I54" s="150">
        <f>IF(CS154&gt;0,CS154,"")</f>
        <v>387</v>
      </c>
      <c r="J54" s="109"/>
      <c r="K54" s="89"/>
      <c r="L54" s="66"/>
      <c r="M54" s="9" t="str">
        <f>IF('BLOC PM'!A44&lt;&gt;"",'BLOC PM'!A44,"")</f>
        <v>241R31040</v>
      </c>
      <c r="N54" s="9">
        <f>IF(AND('BLOC PM'!A44&lt;&gt;"",'BLOC PM'!N44&lt;&gt;"*Non mis en vente"),1,0)</f>
        <v>1</v>
      </c>
      <c r="O54" s="9">
        <f>IF(OR('BLOC PM'!E44="CR",'BLOC PM'!E44="CE"),1,0)</f>
        <v>1</v>
      </c>
      <c r="P54" s="9">
        <f>IF(AND('BLOC PM'!N44&lt;&gt;"*RETIRE",'BLOC PM'!N44&lt;&gt;"*PAS D'OFFRE",'BLOC PM'!N44&lt;&gt;""),1,0)</f>
        <v>0</v>
      </c>
      <c r="Q54" s="10">
        <f>'BLOC PM'!I44</f>
        <v>3834</v>
      </c>
      <c r="R54" s="10">
        <f t="shared" si="117"/>
        <v>0</v>
      </c>
      <c r="S54" s="10">
        <f>'BLOC PM'!L44</f>
        <v>203202</v>
      </c>
      <c r="T54" s="10">
        <f t="shared" si="118"/>
        <v>0</v>
      </c>
      <c r="U54" s="10">
        <f>'BLOC PM'!O44</f>
        <v>3</v>
      </c>
      <c r="V54" s="10">
        <f t="shared" si="119"/>
        <v>0</v>
      </c>
      <c r="W54" s="10" t="str">
        <f>'BLOC PM'!B44</f>
        <v>Communale</v>
      </c>
      <c r="X54" s="7"/>
      <c r="Y54" s="2">
        <f>+'UP PM'!A45</f>
        <v>0</v>
      </c>
      <c r="Z54" s="2">
        <f>IF(AND('UP PM'!A45&lt;&gt;"",'UP PM'!O45&lt;&gt;"*Non mis en vente"),1,0)</f>
        <v>0</v>
      </c>
      <c r="AA54" s="2">
        <f>IF(AND('UP PM'!O45&lt;&gt;"*RETIRE",'UP PM'!O45&lt;&gt;"*PAS D'OFFRE",'UP PM'!O45&lt;&gt;""),1,0)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>241R31040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1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1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36"/>
      <c r="ET54" s="236"/>
      <c r="EU54" s="249"/>
      <c r="EV54" s="250"/>
      <c r="EW54" s="244"/>
      <c r="EX54" s="245"/>
      <c r="EY54" s="254"/>
      <c r="EZ54" s="7"/>
    </row>
    <row r="55" spans="1:156" ht="16.5" x14ac:dyDescent="0.25">
      <c r="A55" s="78" t="str">
        <f>CONCATENATE(FIXED(AO14,1)," - ",FIXED(AO14+0.1,1))</f>
        <v>0,7 - 0,8</v>
      </c>
      <c r="B55" s="126"/>
      <c r="C55" s="178">
        <f>IF(AO154&gt;0,AO155/AO154,"")</f>
        <v>47.261164499717353</v>
      </c>
      <c r="D55" s="150">
        <f>IF(AO154&gt;0,AO154,"")</f>
        <v>3538</v>
      </c>
      <c r="E55" s="150">
        <f>IF(AO148&gt;0,AO151/AO148,"")</f>
        <v>2.6666666666666665</v>
      </c>
      <c r="F55" s="178">
        <f>IF(CT149&gt;0,CT150/CT149,"")</f>
        <v>46.159817351598171</v>
      </c>
      <c r="G55" s="150">
        <f>IF(CT149&gt;0,CT149,"")</f>
        <v>1095</v>
      </c>
      <c r="H55" s="79">
        <f>IF(CT154&gt;0,CT155/CT154,"")</f>
        <v>47.754809660253784</v>
      </c>
      <c r="I55" s="150">
        <f>IF(CT154&gt;0,CT154,"")</f>
        <v>2443</v>
      </c>
      <c r="J55" s="109"/>
      <c r="K55" s="94"/>
      <c r="L55" s="66"/>
      <c r="M55" s="9" t="str">
        <f>IF('BLOC PM'!A45&lt;&gt;"",'BLOC PM'!A45,"")</f>
        <v>241R31041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1898</v>
      </c>
      <c r="R55" s="10">
        <f t="shared" si="117"/>
        <v>1898</v>
      </c>
      <c r="S55" s="10">
        <f>'BLOC PM'!L45</f>
        <v>91050</v>
      </c>
      <c r="T55" s="10">
        <f t="shared" si="118"/>
        <v>91050</v>
      </c>
      <c r="U55" s="10">
        <f>'BLOC PM'!O45</f>
        <v>3</v>
      </c>
      <c r="V55" s="10">
        <f t="shared" si="119"/>
        <v>3</v>
      </c>
      <c r="W55" s="10" t="str">
        <f>'BLOC PM'!B45</f>
        <v>Communale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>241R31041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1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36"/>
      <c r="ET55" s="236"/>
      <c r="EU55" s="249"/>
      <c r="EV55" s="250"/>
      <c r="EW55" s="244"/>
      <c r="EX55" s="245"/>
      <c r="EY55" s="254"/>
      <c r="EZ55" s="7"/>
    </row>
    <row r="56" spans="1:156" ht="16.5" x14ac:dyDescent="0.25">
      <c r="A56" s="78" t="str">
        <f>CONCATENATE(FIXED(AP14,1)," - ",FIXED(AP14+0.1,1))</f>
        <v>0,8 - 0,9</v>
      </c>
      <c r="B56" s="126"/>
      <c r="C56" s="178">
        <f>IF(AP154&gt;0,AP155/AP154,"")</f>
        <v>48.995260663507111</v>
      </c>
      <c r="D56" s="150">
        <f>IF(AP154&gt;0,AP154,"")</f>
        <v>4220</v>
      </c>
      <c r="E56" s="150">
        <f>IF(AP148&gt;0,AP151/AP148,"")</f>
        <v>4.25</v>
      </c>
      <c r="F56" s="178">
        <f>IF(CU149&gt;0,CU150/CU149,"")</f>
        <v>50.429853566367498</v>
      </c>
      <c r="G56" s="150">
        <f>IF(CU149&gt;0,CU149,"")</f>
        <v>2117</v>
      </c>
      <c r="H56" s="79">
        <f>IF(CU154&gt;0,CU155/CU154,"")</f>
        <v>47.551117451260104</v>
      </c>
      <c r="I56" s="150">
        <f>IF(CU154&gt;0,CU154,"")</f>
        <v>2103</v>
      </c>
      <c r="J56" s="109"/>
      <c r="K56" s="94"/>
      <c r="L56" s="66"/>
      <c r="M56" s="9" t="str">
        <f>IF('BLOC PM'!A46&lt;&gt;"",'BLOC PM'!A46,"")</f>
        <v>241R31042</v>
      </c>
      <c r="N56" s="9">
        <f>IF(AND('BLOC PM'!A46&lt;&gt;"",'BLOC PM'!N46&lt;&gt;"*Non mis en vente"),1,0)</f>
        <v>1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1</v>
      </c>
      <c r="Q56" s="10">
        <f>'BLOC PM'!I46</f>
        <v>1454</v>
      </c>
      <c r="R56" s="10">
        <f t="shared" si="117"/>
        <v>1454</v>
      </c>
      <c r="S56" s="10">
        <f>'BLOC PM'!L46</f>
        <v>68700</v>
      </c>
      <c r="T56" s="10">
        <f t="shared" si="118"/>
        <v>68700</v>
      </c>
      <c r="U56" s="10">
        <f>'BLOC PM'!O46</f>
        <v>3</v>
      </c>
      <c r="V56" s="10">
        <f t="shared" si="119"/>
        <v>3</v>
      </c>
      <c r="W56" s="10" t="str">
        <f>'BLOC PM'!B46</f>
        <v>Communale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>241R31042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1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36"/>
      <c r="ET56" s="236"/>
      <c r="EU56" s="249"/>
      <c r="EV56" s="250"/>
      <c r="EW56" s="244"/>
      <c r="EX56" s="245"/>
      <c r="EY56" s="254"/>
      <c r="EZ56" s="7"/>
    </row>
    <row r="57" spans="1:156" ht="16.5" x14ac:dyDescent="0.25">
      <c r="A57" s="78" t="str">
        <f>CONCATENATE(FIXED(AQ14,1)," - ",FIXED(AQ14+0.1,1))</f>
        <v>0,9 - 1,0</v>
      </c>
      <c r="B57" s="126"/>
      <c r="C57" s="178">
        <f>IF(AQ154&gt;0,AQ155/AQ154,"")</f>
        <v>48.625577812018491</v>
      </c>
      <c r="D57" s="150">
        <f>IF(AQ154&gt;0,AQ154,"")</f>
        <v>649</v>
      </c>
      <c r="E57" s="150">
        <f>IF(AQ148&gt;0,AQ151/AQ148,"")</f>
        <v>5.5</v>
      </c>
      <c r="F57" s="178" t="str">
        <f>IF(CV149&gt;0,CV150/CV149,"")</f>
        <v/>
      </c>
      <c r="G57" s="150" t="str">
        <f>IF(CV149&gt;0,CV149,"")</f>
        <v/>
      </c>
      <c r="H57" s="79">
        <f>IF(CV154&gt;0,CV155/CV154,"")</f>
        <v>48.625577812018491</v>
      </c>
      <c r="I57" s="150" t="str">
        <f>IF(CV1545&gt;0,CV154,"")</f>
        <v/>
      </c>
      <c r="J57" s="109"/>
      <c r="K57" s="94"/>
      <c r="L57" s="66"/>
      <c r="M57" s="9" t="str">
        <f>IF('BLOC PM'!A47&lt;&gt;"",'BLOC PM'!A47,"")</f>
        <v>241R31043</v>
      </c>
      <c r="N57" s="9">
        <f>IF(AND('BLOC PM'!A47&lt;&gt;"",'BLOC PM'!N47&lt;&gt;"*Non mis en vente"),1,0)</f>
        <v>1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1</v>
      </c>
      <c r="Q57" s="10">
        <f>'BLOC PM'!I47</f>
        <v>793</v>
      </c>
      <c r="R57" s="10">
        <f t="shared" si="117"/>
        <v>793</v>
      </c>
      <c r="S57" s="10">
        <f>'BLOC PM'!L47</f>
        <v>26177</v>
      </c>
      <c r="T57" s="10">
        <f t="shared" si="118"/>
        <v>26177</v>
      </c>
      <c r="U57" s="10">
        <f>'BLOC PM'!O47</f>
        <v>2</v>
      </c>
      <c r="V57" s="10">
        <f t="shared" si="119"/>
        <v>2</v>
      </c>
      <c r="W57" s="10" t="str">
        <f>'BLOC PM'!B47</f>
        <v>Communale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>241R31043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1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36"/>
      <c r="ET57" s="236"/>
      <c r="EU57" s="249"/>
      <c r="EV57" s="250"/>
      <c r="EW57" s="244"/>
      <c r="EX57" s="245"/>
      <c r="EY57" s="254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8" t="str">
        <f>IF(AR154&gt;0,AR155/AR154,"")</f>
        <v/>
      </c>
      <c r="D58" s="150" t="str">
        <f>IF(AR154&gt;0,AR154,"")</f>
        <v/>
      </c>
      <c r="E58" s="150">
        <f>IF(AR148&gt;0,AR151/AR148,"")</f>
        <v>3.2</v>
      </c>
      <c r="F58" s="178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>241R31044</v>
      </c>
      <c r="N58" s="9">
        <f>IF(AND('BLOC PM'!A48&lt;&gt;"",'BLOC PM'!N48&lt;&gt;"*Non mis en vente"),1,0)</f>
        <v>1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544</v>
      </c>
      <c r="R58" s="10">
        <f t="shared" si="117"/>
        <v>0</v>
      </c>
      <c r="S58" s="10">
        <f>'BLOC PM'!L48</f>
        <v>26500</v>
      </c>
      <c r="T58" s="10">
        <f t="shared" si="118"/>
        <v>0</v>
      </c>
      <c r="U58" s="10">
        <f>'BLOC PM'!O48</f>
        <v>5</v>
      </c>
      <c r="V58" s="10">
        <f t="shared" si="119"/>
        <v>0</v>
      </c>
      <c r="W58" s="10" t="str">
        <f>'BLOC PM'!B48</f>
        <v>Communale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>241R31044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1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2"/>
      <c r="ET58" s="242"/>
      <c r="EU58" s="259"/>
      <c r="EV58" s="260"/>
      <c r="EW58" s="241"/>
      <c r="EX58" s="257"/>
      <c r="EY58" s="254"/>
      <c r="EZ58" s="7"/>
    </row>
    <row r="59" spans="1:156" ht="16.5" x14ac:dyDescent="0.25">
      <c r="A59" s="78" t="str">
        <f>CONCATENATE(FIXED(AS14,1)," - ",FIXED(AS14+0.1,1))</f>
        <v>1,1 - 1,2</v>
      </c>
      <c r="B59" s="126"/>
      <c r="C59" s="179">
        <f>IF(AS154&gt;0,AS155/AS154,"")</f>
        <v>52.548302300109526</v>
      </c>
      <c r="D59" s="150">
        <f>IF(AS154&gt;0,AS154,"")</f>
        <v>4565</v>
      </c>
      <c r="E59" s="150">
        <f>IF(AS148&gt;0,AS152/AS148,"")</f>
        <v>0</v>
      </c>
      <c r="F59" s="178">
        <f>IF(CX149&gt;0,CX150/CX149,"")</f>
        <v>52.548302300109526</v>
      </c>
      <c r="G59" s="150"/>
      <c r="H59" s="79" t="str">
        <f>IF(CX154&gt;0,CX155/CX154,"")</f>
        <v/>
      </c>
      <c r="I59" s="150" t="str">
        <f>IF(CX154&gt;0,CX154,"")</f>
        <v/>
      </c>
      <c r="J59" s="109"/>
      <c r="K59" s="94"/>
      <c r="L59" s="66"/>
      <c r="M59" s="9" t="str">
        <f>IF('BLOC PM'!A49&lt;&gt;"",'BLOC PM'!A49,"")</f>
        <v>241R31045</v>
      </c>
      <c r="N59" s="9">
        <f>IF(AND('BLOC PM'!A49&lt;&gt;"",'BLOC PM'!N49&lt;&gt;"*Non mis en vente"),1,0)</f>
        <v>1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332</v>
      </c>
      <c r="R59" s="10">
        <f t="shared" si="117"/>
        <v>0</v>
      </c>
      <c r="S59" s="10">
        <f>'BLOC PM'!L49</f>
        <v>11000</v>
      </c>
      <c r="T59" s="10">
        <f t="shared" si="118"/>
        <v>0</v>
      </c>
      <c r="U59" s="10">
        <f>'BLOC PM'!O49</f>
        <v>4</v>
      </c>
      <c r="V59" s="10">
        <f t="shared" si="119"/>
        <v>0</v>
      </c>
      <c r="W59" s="10" t="str">
        <f>'BLOC PM'!B49</f>
        <v>Communale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>241R31045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1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36"/>
      <c r="ET59" s="239"/>
      <c r="EU59" s="247"/>
      <c r="EV59" s="247"/>
      <c r="EW59" s="247"/>
      <c r="EX59" s="247"/>
      <c r="EY59" s="239"/>
      <c r="EZ59" s="7"/>
    </row>
    <row r="60" spans="1:156" ht="16.5" x14ac:dyDescent="0.25">
      <c r="A60" s="78" t="str">
        <f>CONCATENATE(FIXED(AT14,1)," - ",FIXED(AT14+0.1,1))</f>
        <v>1,2 - 1,3</v>
      </c>
      <c r="B60" s="126"/>
      <c r="C60" s="178">
        <f>IF(AT154&gt;0,AT155/AT154,"")</f>
        <v>52.771929824561404</v>
      </c>
      <c r="D60" s="150">
        <f>IF(AT154&gt;0,AT154,"")</f>
        <v>2850</v>
      </c>
      <c r="E60" s="150">
        <f>IF(AT148&gt;0,AT151/AT148,"")</f>
        <v>3</v>
      </c>
      <c r="F60" s="178">
        <f>IF(CY149&gt;0,CY150/CY149,"")</f>
        <v>52.787583688374923</v>
      </c>
      <c r="G60" s="150">
        <f>IF(CY149&gt;0,CY149,"")</f>
        <v>1643</v>
      </c>
      <c r="H60" s="79">
        <f>IF(CY154&gt;0,CY155/CY154,"")</f>
        <v>52.750621375310686</v>
      </c>
      <c r="I60" s="150">
        <f>IF(CY154&gt;0,CY154,"")</f>
        <v>1207</v>
      </c>
      <c r="J60" s="109"/>
      <c r="K60" s="94"/>
      <c r="L60" s="66"/>
      <c r="M60" s="9" t="str">
        <f>IF('BLOC PM'!A50&lt;&gt;"",'BLOC PM'!A50,"")</f>
        <v>241R31046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0</v>
      </c>
      <c r="Q60" s="10">
        <f>'BLOC PM'!I50</f>
        <v>2256</v>
      </c>
      <c r="R60" s="10">
        <f t="shared" si="117"/>
        <v>0</v>
      </c>
      <c r="S60" s="10">
        <f>'BLOC PM'!L50</f>
        <v>135355</v>
      </c>
      <c r="T60" s="10">
        <f t="shared" si="118"/>
        <v>0</v>
      </c>
      <c r="U60" s="10">
        <f>'BLOC PM'!O50</f>
        <v>1</v>
      </c>
      <c r="V60" s="10">
        <f t="shared" si="119"/>
        <v>0</v>
      </c>
      <c r="W60" s="10" t="str">
        <f>'BLOC PM'!B50</f>
        <v>Communale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>241R31046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1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1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47"/>
      <c r="ET60" s="239"/>
      <c r="EU60" s="247"/>
      <c r="EV60" s="247"/>
      <c r="EW60" s="247"/>
      <c r="EX60" s="247"/>
      <c r="EY60" s="239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-</v>
      </c>
      <c r="C61" s="178">
        <f>IF(AU154&gt;0,AU155/AU154,"")</f>
        <v>53.02325581395349</v>
      </c>
      <c r="D61" s="150">
        <f>IF(AU154&gt;0,AU154,"")</f>
        <v>1118</v>
      </c>
      <c r="E61" s="150">
        <f>IF(AU148&gt;0,AU151/AU148,"")</f>
        <v>2.5</v>
      </c>
      <c r="F61" s="178">
        <f>IF(CZ149&gt;0,CZ150/CZ149,"")</f>
        <v>53.02325581395349</v>
      </c>
      <c r="G61" s="150">
        <f>IF(CZ149&gt;0,CZ149,"")</f>
        <v>1118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 t="str">
        <f>IF('BLOC PM'!A51&lt;&gt;"",'BLOC PM'!A51,"")</f>
        <v>241R31047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1</v>
      </c>
      <c r="Q61" s="10">
        <f>'BLOC PM'!I51</f>
        <v>987</v>
      </c>
      <c r="R61" s="10">
        <f t="shared" si="117"/>
        <v>987</v>
      </c>
      <c r="S61" s="10">
        <f>'BLOC PM'!L51</f>
        <v>31525</v>
      </c>
      <c r="T61" s="10">
        <f t="shared" si="118"/>
        <v>31525</v>
      </c>
      <c r="U61" s="10">
        <f>'BLOC PM'!O51</f>
        <v>7</v>
      </c>
      <c r="V61" s="10">
        <f t="shared" si="119"/>
        <v>7</v>
      </c>
      <c r="W61" s="10" t="str">
        <f>'BLOC PM'!B51</f>
        <v>Communale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>241R31047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1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36"/>
      <c r="ET61" s="242"/>
      <c r="EU61" s="255"/>
      <c r="EV61" s="240"/>
      <c r="EW61" s="241"/>
      <c r="EX61" s="242"/>
      <c r="EY61" s="240"/>
      <c r="EZ61" s="7"/>
    </row>
    <row r="62" spans="1:156" ht="16.5" x14ac:dyDescent="0.25">
      <c r="A62" s="78" t="str">
        <f>CONCATENATE(FIXED(AV14,1)," - ",FIXED(AV14+0.1,1))</f>
        <v>1,4 - 1,5</v>
      </c>
      <c r="B62" s="126" t="str">
        <f t="shared" si="120"/>
        <v>+</v>
      </c>
      <c r="C62" s="178">
        <f>IF(AV154&gt;0,AV155/AV154,"")</f>
        <v>55.058191584601609</v>
      </c>
      <c r="D62" s="150">
        <f>IF(AV154&gt;0,AV154,"")</f>
        <v>1117</v>
      </c>
      <c r="E62" s="150">
        <f>IF(AV148&gt;0,AV151/AV148,"")</f>
        <v>4.666666666666667</v>
      </c>
      <c r="F62" s="178">
        <f>IF(DA149&gt;0,DA150/DA149,"")</f>
        <v>55.058191584601609</v>
      </c>
      <c r="G62" s="150">
        <f>IF(DA149&gt;0,DA149,"")</f>
        <v>1117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>241R31048</v>
      </c>
      <c r="N62" s="9">
        <f>IF(AND('BLOC PM'!A52&lt;&gt;"",'BLOC PM'!N52&lt;&gt;"*Non mis en vente"),1,0)</f>
        <v>1</v>
      </c>
      <c r="O62" s="9">
        <f>IF(OR('BLOC PM'!E52="CR",'BLOC PM'!E52="CE"),1,0)</f>
        <v>1</v>
      </c>
      <c r="P62" s="9">
        <f>IF(AND('BLOC PM'!N52&lt;&gt;"*RETIRE",'BLOC PM'!N52&lt;&gt;"*PAS D'OFFRE",'BLOC PM'!N52&lt;&gt;""),1,0)</f>
        <v>1</v>
      </c>
      <c r="Q62" s="10">
        <f>'BLOC PM'!I52</f>
        <v>3022</v>
      </c>
      <c r="R62" s="10">
        <f t="shared" si="117"/>
        <v>3022</v>
      </c>
      <c r="S62" s="10">
        <f>'BLOC PM'!L52</f>
        <v>184730</v>
      </c>
      <c r="T62" s="10">
        <f t="shared" si="118"/>
        <v>184730</v>
      </c>
      <c r="U62" s="10">
        <f>'BLOC PM'!O52</f>
        <v>7</v>
      </c>
      <c r="V62" s="10">
        <f t="shared" si="119"/>
        <v>7</v>
      </c>
      <c r="W62" s="10" t="str">
        <f>'BLOC PM'!B52</f>
        <v>Communale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>241R31048</v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1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1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36"/>
      <c r="ET62" s="236"/>
      <c r="EU62" s="246"/>
      <c r="EV62" s="243"/>
      <c r="EW62" s="244"/>
      <c r="EX62" s="245"/>
      <c r="EY62" s="254"/>
      <c r="EZ62" s="7"/>
    </row>
    <row r="63" spans="1:156" ht="16.5" x14ac:dyDescent="0.25">
      <c r="A63" s="78" t="str">
        <f>CONCATENATE(FIXED(AW14,1)," - ",FIXED(AW14+0.1,1))</f>
        <v>1,5 - 1,6</v>
      </c>
      <c r="B63" s="126" t="str">
        <f t="shared" si="120"/>
        <v>+</v>
      </c>
      <c r="C63" s="178">
        <f>IF(AW154&gt;0,AW155/AW154,"")</f>
        <v>57.320371188687581</v>
      </c>
      <c r="D63" s="150">
        <f>IF(AW154&gt;0,AW154,"")</f>
        <v>2263</v>
      </c>
      <c r="E63" s="150">
        <f>IF(AW148&gt;0,AW151/AW148,"")</f>
        <v>8</v>
      </c>
      <c r="F63" s="178">
        <f>IF(DB149&gt;0,DB150/DB149,"")</f>
        <v>57.320371188687581</v>
      </c>
      <c r="G63" s="150">
        <f>IF(DB149&gt;0,DB149,"")</f>
        <v>2263</v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>241R31049</v>
      </c>
      <c r="N63" s="9">
        <f>IF(AND('BLOC PM'!A53&lt;&gt;"",'BLOC PM'!N53&lt;&gt;"*Non mis en vente"),1,0)</f>
        <v>1</v>
      </c>
      <c r="O63" s="9">
        <f>IF(OR('BLOC PM'!E53="CR",'BLOC PM'!E53="CE"),1,0)</f>
        <v>1</v>
      </c>
      <c r="P63" s="9">
        <f>IF(AND('BLOC PM'!N53&lt;&gt;"*RETIRE",'BLOC PM'!N53&lt;&gt;"*PAS D'OFFRE",'BLOC PM'!N53&lt;&gt;""),1,0)</f>
        <v>1</v>
      </c>
      <c r="Q63" s="10">
        <f>'BLOC PM'!I53</f>
        <v>3036</v>
      </c>
      <c r="R63" s="10">
        <f t="shared" si="117"/>
        <v>3036</v>
      </c>
      <c r="S63" s="10">
        <f>'BLOC PM'!L53</f>
        <v>185356</v>
      </c>
      <c r="T63" s="10">
        <f t="shared" si="118"/>
        <v>185356</v>
      </c>
      <c r="U63" s="10">
        <f>'BLOC PM'!O53</f>
        <v>7</v>
      </c>
      <c r="V63" s="10">
        <f t="shared" si="119"/>
        <v>7</v>
      </c>
      <c r="W63" s="10" t="str">
        <f>'BLOC PM'!B53</f>
        <v>Communale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>241R31049</v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1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1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36"/>
      <c r="ET63" s="236"/>
      <c r="EU63" s="246"/>
      <c r="EV63" s="243"/>
      <c r="EW63" s="244"/>
      <c r="EX63" s="245"/>
      <c r="EY63" s="254"/>
      <c r="EZ63" s="7"/>
    </row>
    <row r="64" spans="1:156" ht="16.5" x14ac:dyDescent="0.25">
      <c r="A64" s="78" t="str">
        <f>CONCATENATE(FIXED(AX14,1)," - ",FIXED(AX14+0.1,1))</f>
        <v>1,6 - 1,7</v>
      </c>
      <c r="B64" s="126"/>
      <c r="C64" s="178" t="str">
        <f>IF(AX154&gt;0,AX155/AX154,"")</f>
        <v/>
      </c>
      <c r="D64" s="150" t="str">
        <f>IF(AX154&gt;0,AX154,"")</f>
        <v/>
      </c>
      <c r="E64" s="150" t="str">
        <f>IF(AX148&gt;0,AX151/AX148,"")</f>
        <v/>
      </c>
      <c r="F64" s="178" t="str">
        <f>IF(DC149&gt;0,DC150/DC149,"")</f>
        <v/>
      </c>
      <c r="G64" s="150" t="str">
        <f>IF(DC149&gt;0,DC149,"")</f>
        <v/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>241R31050</v>
      </c>
      <c r="N64" s="9">
        <f>IF(AND('BLOC PM'!A54&lt;&gt;"",'BLOC PM'!N54&lt;&gt;"*Non mis en vente"),1,0)</f>
        <v>1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1</v>
      </c>
      <c r="Q64" s="10">
        <f>'BLOC PM'!I54</f>
        <v>649</v>
      </c>
      <c r="R64" s="10">
        <f t="shared" si="117"/>
        <v>649</v>
      </c>
      <c r="S64" s="10">
        <f>'BLOC PM'!L54</f>
        <v>31558</v>
      </c>
      <c r="T64" s="10">
        <f t="shared" si="118"/>
        <v>31558</v>
      </c>
      <c r="U64" s="10">
        <f>'BLOC PM'!O54</f>
        <v>6</v>
      </c>
      <c r="V64" s="10">
        <f t="shared" si="119"/>
        <v>6</v>
      </c>
      <c r="W64" s="10" t="str">
        <f>'BLOC PM'!B54</f>
        <v>Communale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>241R31050</v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1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36"/>
      <c r="ET64" s="236"/>
      <c r="EU64" s="246"/>
      <c r="EV64" s="243"/>
      <c r="EW64" s="244"/>
      <c r="EX64" s="245"/>
      <c r="EY64" s="254"/>
      <c r="EZ64" s="7"/>
    </row>
    <row r="65" spans="1:156" ht="16.5" x14ac:dyDescent="0.25">
      <c r="A65" s="78" t="str">
        <f>CONCATENATE(FIXED(AY14,1)," - ",FIXED(AY14+0.1,1))</f>
        <v>1,7 - 1,8</v>
      </c>
      <c r="B65" s="126" t="str">
        <f t="shared" si="120"/>
        <v>-</v>
      </c>
      <c r="C65" s="178">
        <f>IF(AY154&gt;0,AY155/AY154,"")</f>
        <v>57.066450567260937</v>
      </c>
      <c r="D65" s="150">
        <f>IF(AY154&gt;0,AY154,"")</f>
        <v>1234</v>
      </c>
      <c r="E65" s="150">
        <f>IF(AY148&gt;0,AY151/AY148,"")</f>
        <v>5</v>
      </c>
      <c r="F65" s="178">
        <f>IF(DD149&gt;0,DD150/DD149,"")</f>
        <v>57.066450567260937</v>
      </c>
      <c r="G65" s="150">
        <f>IF(DD149&gt;0,DD149,"")</f>
        <v>1234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>241R31051</v>
      </c>
      <c r="N65" s="9">
        <f>IF(AND('BLOC PM'!A55&lt;&gt;"",'BLOC PM'!N55&lt;&gt;"*Non mis en vente"),1,0)</f>
        <v>1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1</v>
      </c>
      <c r="Q65" s="10">
        <f>'BLOC PM'!I55</f>
        <v>649</v>
      </c>
      <c r="R65" s="10">
        <f t="shared" si="117"/>
        <v>649</v>
      </c>
      <c r="S65" s="10">
        <f>'BLOC PM'!L55</f>
        <v>31300</v>
      </c>
      <c r="T65" s="10">
        <f t="shared" si="118"/>
        <v>31300</v>
      </c>
      <c r="U65" s="10">
        <f>'BLOC PM'!O55</f>
        <v>4</v>
      </c>
      <c r="V65" s="10">
        <f t="shared" si="119"/>
        <v>4</v>
      </c>
      <c r="W65" s="10" t="str">
        <f>'BLOC PM'!B55</f>
        <v>Communale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>241R31051</v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1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36"/>
      <c r="ET65" s="236"/>
      <c r="EU65" s="246"/>
      <c r="EV65" s="243"/>
      <c r="EW65" s="244"/>
      <c r="EX65" s="245"/>
      <c r="EY65" s="254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8">
        <f>IF(AZ154&gt;0,AZ155/AZ154,"")</f>
        <v>56.428571428571431</v>
      </c>
      <c r="D66" s="150">
        <f>IF(AZ154&gt;0,AZ154,"")</f>
        <v>980</v>
      </c>
      <c r="E66" s="150"/>
      <c r="F66" s="178">
        <f>IF(DE149&gt;0,DE150/DE149,"")</f>
        <v>56.428571428571431</v>
      </c>
      <c r="G66" s="150">
        <f>IF(DE149&gt;0,DE149,"")</f>
        <v>980</v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>241R31052</v>
      </c>
      <c r="N66" s="9">
        <f>IF(AND('BLOC PM'!A56&lt;&gt;"",'BLOC PM'!N56&lt;&gt;"*Non mis en vente"),1,0)</f>
        <v>1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679</v>
      </c>
      <c r="R66" s="10">
        <f t="shared" si="117"/>
        <v>0</v>
      </c>
      <c r="S66" s="10">
        <f>'BLOC PM'!L56</f>
        <v>23700</v>
      </c>
      <c r="T66" s="10">
        <f t="shared" si="118"/>
        <v>0</v>
      </c>
      <c r="U66" s="10">
        <f>'BLOC PM'!O56</f>
        <v>8</v>
      </c>
      <c r="V66" s="10">
        <f t="shared" si="119"/>
        <v>0</v>
      </c>
      <c r="W66" s="10" t="str">
        <f>'BLOC PM'!B56</f>
        <v>Communale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>241R31052</v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1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36"/>
      <c r="ET66" s="236"/>
      <c r="EU66" s="246"/>
      <c r="EV66" s="243"/>
      <c r="EW66" s="244"/>
      <c r="EX66" s="245"/>
      <c r="EY66" s="254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8" t="str">
        <f>IF(BA154&gt;0,BA155/BA154,"")</f>
        <v/>
      </c>
      <c r="D67" s="150" t="str">
        <f>IF(BA154&gt;0,BA154,"")</f>
        <v/>
      </c>
      <c r="E67" s="150" t="str">
        <f>IF(BA148&gt;0,BA151/BA148,"")</f>
        <v/>
      </c>
      <c r="F67" s="178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>241R31053</v>
      </c>
      <c r="N67" s="9">
        <f>IF(AND('BLOC PM'!A57&lt;&gt;"",'BLOC PM'!N57&lt;&gt;"*Non mis en vente"),1,0)</f>
        <v>1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806</v>
      </c>
      <c r="R67" s="10">
        <f t="shared" si="117"/>
        <v>0</v>
      </c>
      <c r="S67" s="10">
        <f>'BLOC PM'!L57</f>
        <v>33852</v>
      </c>
      <c r="T67" s="10">
        <f t="shared" si="118"/>
        <v>0</v>
      </c>
      <c r="U67" s="10">
        <f>'BLOC PM'!O57</f>
        <v>2</v>
      </c>
      <c r="V67" s="10">
        <f t="shared" si="119"/>
        <v>0</v>
      </c>
      <c r="W67" s="10" t="str">
        <f>'BLOC PM'!B57</f>
        <v>Communale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>241R31053</v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1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36"/>
      <c r="ET67" s="236"/>
      <c r="EU67" s="246"/>
      <c r="EV67" s="243"/>
      <c r="EW67" s="244"/>
      <c r="EX67" s="245"/>
      <c r="EY67" s="254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8">
        <f>IF(BB154&gt;0,BB155/BB154,"")</f>
        <v>61.128391793514226</v>
      </c>
      <c r="D68" s="150">
        <f>IF(BB154&gt;0,BB154,"")</f>
        <v>3022</v>
      </c>
      <c r="E68" s="150">
        <f>IF(BB148&gt;0,BB151/BB148,"")</f>
        <v>7</v>
      </c>
      <c r="F68" s="178">
        <f>IF(DG149&gt;0,DG150/DG149,"")</f>
        <v>61.128391793514226</v>
      </c>
      <c r="G68" s="150">
        <f>IF(DG149&gt;0,DG149,"")</f>
        <v>3022</v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>241R31054</v>
      </c>
      <c r="N68" s="9">
        <f>IF(AND('BLOC PM'!A58&lt;&gt;"",'BLOC PM'!N58&lt;&gt;"*Non mis en vente"),1,0)</f>
        <v>1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971</v>
      </c>
      <c r="R68" s="10">
        <f t="shared" si="117"/>
        <v>0</v>
      </c>
      <c r="S68" s="10">
        <f>'BLOC PM'!L58</f>
        <v>33014</v>
      </c>
      <c r="T68" s="10">
        <f t="shared" si="118"/>
        <v>0</v>
      </c>
      <c r="U68" s="10">
        <f>'BLOC PM'!O58</f>
        <v>2</v>
      </c>
      <c r="V68" s="10">
        <f t="shared" si="119"/>
        <v>0</v>
      </c>
      <c r="W68" s="10" t="str">
        <f>'BLOC PM'!B58</f>
        <v>Communale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>241R31054</v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1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36"/>
      <c r="ET68" s="236"/>
      <c r="EU68" s="246"/>
      <c r="EV68" s="243"/>
      <c r="EW68" s="244"/>
      <c r="EX68" s="245"/>
      <c r="EY68" s="254"/>
      <c r="EZ68" s="7"/>
    </row>
    <row r="69" spans="1:156" ht="16.5" x14ac:dyDescent="0.25">
      <c r="A69" s="78" t="str">
        <f>CONCATENATE(FIXED(BC14,1)," - ",FIXED(BC14+0.1,1))</f>
        <v>2,1 - 2,2</v>
      </c>
      <c r="B69" s="126" t="str">
        <f t="shared" si="120"/>
        <v>+</v>
      </c>
      <c r="C69" s="178">
        <f>IF(BC154&gt;0,BC155/BC154,"")</f>
        <v>61.052700922266141</v>
      </c>
      <c r="D69" s="150">
        <f>IF(BC154&gt;0,BC154,"")</f>
        <v>3036</v>
      </c>
      <c r="E69" s="150">
        <f>IF(BC148&gt;0,BC151/BC148,"")</f>
        <v>7</v>
      </c>
      <c r="F69" s="178">
        <f>IF(DH149&gt;0,DH150/DH149,"")</f>
        <v>61.052700922266141</v>
      </c>
      <c r="G69" s="150">
        <f>IF(DH149&gt;0,DH149,"")</f>
        <v>3036</v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>241R31055</v>
      </c>
      <c r="N69" s="9">
        <f>IF(AND('BLOC PM'!A59&lt;&gt;"",'BLOC PM'!N59&lt;&gt;"*Non mis en vente"),1,0)</f>
        <v>1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560</v>
      </c>
      <c r="R69" s="10">
        <f t="shared" si="117"/>
        <v>0</v>
      </c>
      <c r="S69" s="10">
        <f>'BLOC PM'!L59</f>
        <v>17360</v>
      </c>
      <c r="T69" s="10">
        <f t="shared" si="118"/>
        <v>0</v>
      </c>
      <c r="U69" s="10">
        <f>'BLOC PM'!O59</f>
        <v>6</v>
      </c>
      <c r="V69" s="10">
        <f t="shared" si="119"/>
        <v>0</v>
      </c>
      <c r="W69" s="10" t="str">
        <f>'BLOC PM'!B59</f>
        <v>Communale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>241R31055</v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1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2"/>
      <c r="ET69" s="242"/>
      <c r="EU69" s="255"/>
      <c r="EV69" s="260"/>
      <c r="EW69" s="241"/>
      <c r="EX69" s="257"/>
      <c r="EY69" s="254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/>
      <c r="F70" s="178"/>
      <c r="G70" s="150"/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>241R31056</v>
      </c>
      <c r="N70" s="9">
        <f>IF(AND('BLOC PM'!A60&lt;&gt;"",'BLOC PM'!N60&lt;&gt;"*Non mis en vente"),1,0)</f>
        <v>1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1</v>
      </c>
      <c r="Q70" s="10">
        <f>'BLOC PM'!I60</f>
        <v>387</v>
      </c>
      <c r="R70" s="10">
        <f t="shared" si="117"/>
        <v>387</v>
      </c>
      <c r="S70" s="10">
        <f>'BLOC PM'!L60</f>
        <v>15630</v>
      </c>
      <c r="T70" s="10">
        <f t="shared" si="118"/>
        <v>15630</v>
      </c>
      <c r="U70" s="10">
        <f>'BLOC PM'!O60</f>
        <v>4</v>
      </c>
      <c r="V70" s="10">
        <f t="shared" si="119"/>
        <v>4</v>
      </c>
      <c r="W70" s="10" t="str">
        <f>'BLOC PM'!B60</f>
        <v>Communale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>241R31056</v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1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>241R31057</v>
      </c>
      <c r="N71" s="9">
        <f>IF(AND('BLOC PM'!A61&lt;&gt;"",'BLOC PM'!N61&lt;&gt;"*Non mis en vente"),1,0)</f>
        <v>1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1</v>
      </c>
      <c r="Q71" s="10">
        <f>'BLOC PM'!I61</f>
        <v>248</v>
      </c>
      <c r="R71" s="10">
        <f t="shared" si="117"/>
        <v>248</v>
      </c>
      <c r="S71" s="10">
        <f>'BLOC PM'!L61</f>
        <v>7936</v>
      </c>
      <c r="T71" s="10">
        <f t="shared" si="118"/>
        <v>7936</v>
      </c>
      <c r="U71" s="10">
        <f>'BLOC PM'!O61</f>
        <v>7</v>
      </c>
      <c r="V71" s="10">
        <f t="shared" si="119"/>
        <v>7</v>
      </c>
      <c r="W71" s="10" t="str">
        <f>'BLOC PM'!B61</f>
        <v>Communale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>241R31057</v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1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>241R31058</v>
      </c>
      <c r="N72" s="9">
        <f>IF(AND('BLOC PM'!A62&lt;&gt;"",'BLOC PM'!N62&lt;&gt;"*Non mis en vente"),1,0)</f>
        <v>1</v>
      </c>
      <c r="O72" s="9">
        <f>IF(OR('BLOC PM'!E62="CR",'BLOC PM'!E62="CE"),1,0)</f>
        <v>1</v>
      </c>
      <c r="P72" s="9">
        <f>IF(AND('BLOC PM'!N62&lt;&gt;"*RETIRE",'BLOC PM'!N62&lt;&gt;"*PAS D'OFFRE",'BLOC PM'!N62&lt;&gt;""),1,0)</f>
        <v>1</v>
      </c>
      <c r="Q72" s="10">
        <f>'BLOC PM'!I62</f>
        <v>1072</v>
      </c>
      <c r="R72" s="10">
        <f t="shared" si="117"/>
        <v>1072</v>
      </c>
      <c r="S72" s="10">
        <f>'BLOC PM'!L62</f>
        <v>57010</v>
      </c>
      <c r="T72" s="10">
        <f t="shared" si="118"/>
        <v>57010</v>
      </c>
      <c r="U72" s="10">
        <f>'BLOC PM'!O62</f>
        <v>3</v>
      </c>
      <c r="V72" s="10">
        <f t="shared" si="119"/>
        <v>3</v>
      </c>
      <c r="W72" s="10" t="str">
        <f>'BLOC PM'!B62</f>
        <v>Communale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>241R31058</v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1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1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1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>241R31059</v>
      </c>
      <c r="N73" s="9">
        <f>IF(AND('BLOC PM'!A63&lt;&gt;"",'BLOC PM'!N63&lt;&gt;"*Non mis en vente"),1,0)</f>
        <v>1</v>
      </c>
      <c r="O73" s="9">
        <f>IF(OR('BLOC PM'!E63="CR",'BLOC PM'!E63="CE"),1,0)</f>
        <v>1</v>
      </c>
      <c r="P73" s="9">
        <f>IF(AND('BLOC PM'!N63&lt;&gt;"*RETIRE",'BLOC PM'!N63&lt;&gt;"*PAS D'OFFRE",'BLOC PM'!N63&lt;&gt;""),1,0)</f>
        <v>1</v>
      </c>
      <c r="Q73" s="10">
        <f>'BLOC PM'!I63</f>
        <v>848</v>
      </c>
      <c r="R73" s="10">
        <f t="shared" si="117"/>
        <v>848</v>
      </c>
      <c r="S73" s="10">
        <f>'BLOC PM'!L63</f>
        <v>44710</v>
      </c>
      <c r="T73" s="10">
        <f t="shared" si="118"/>
        <v>44710</v>
      </c>
      <c r="U73" s="10">
        <f>'BLOC PM'!O63</f>
        <v>2</v>
      </c>
      <c r="V73" s="10">
        <f t="shared" si="119"/>
        <v>2</v>
      </c>
      <c r="W73" s="10" t="str">
        <f>'BLOC PM'!B63</f>
        <v>Communale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>241R31059</v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1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1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1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>241R31060</v>
      </c>
      <c r="N74" s="9">
        <f>IF(AND('BLOC PM'!A64&lt;&gt;"",'BLOC PM'!N64&lt;&gt;"*Non mis en vente"),1,0)</f>
        <v>1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1</v>
      </c>
      <c r="Q74" s="10">
        <f>'BLOC PM'!I64</f>
        <v>1207</v>
      </c>
      <c r="R74" s="10">
        <f t="shared" si="117"/>
        <v>1207</v>
      </c>
      <c r="S74" s="10">
        <f>'BLOC PM'!L64</f>
        <v>63670</v>
      </c>
      <c r="T74" s="10">
        <f t="shared" si="118"/>
        <v>63670</v>
      </c>
      <c r="U74" s="10">
        <f>'BLOC PM'!O64</f>
        <v>3</v>
      </c>
      <c r="V74" s="10">
        <f t="shared" si="119"/>
        <v>3</v>
      </c>
      <c r="W74" s="10" t="str">
        <f>'BLOC PM'!B64</f>
        <v>Communale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>241R31060</v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1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1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>241R31061</v>
      </c>
      <c r="N75" s="9">
        <f>IF(AND('BLOC PM'!A65&lt;&gt;"",'BLOC PM'!N65&lt;&gt;"*Non mis en vente"),1,0)</f>
        <v>1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442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 t="str">
        <f>'BLOC PM'!B65</f>
        <v>Communale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>241R31061</v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1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1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>241R31062</v>
      </c>
      <c r="N76" s="9">
        <f>IF(AND('BLOC PM'!A66&lt;&gt;"",'BLOC PM'!N66&lt;&gt;"*Non mis en vente"),1,0)</f>
        <v>1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1</v>
      </c>
      <c r="Q76" s="10">
        <f>'BLOC PM'!I66</f>
        <v>545</v>
      </c>
      <c r="R76" s="10">
        <f t="shared" si="117"/>
        <v>545</v>
      </c>
      <c r="S76" s="10">
        <f>'BLOC PM'!L66</f>
        <v>25615</v>
      </c>
      <c r="T76" s="10">
        <f t="shared" si="118"/>
        <v>25615</v>
      </c>
      <c r="U76" s="10">
        <f>'BLOC PM'!O66</f>
        <v>2</v>
      </c>
      <c r="V76" s="10">
        <f t="shared" si="119"/>
        <v>2</v>
      </c>
      <c r="W76" s="10" t="str">
        <f>'BLOC PM'!B66</f>
        <v>Communale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>241R31062</v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1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1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>241R31063</v>
      </c>
      <c r="N77" s="9">
        <f>IF(AND('BLOC PM'!A67&lt;&gt;"",'BLOC PM'!N67&lt;&gt;"*Non mis en vente"),1,0)</f>
        <v>1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545</v>
      </c>
      <c r="R77" s="10">
        <f t="shared" si="117"/>
        <v>0</v>
      </c>
      <c r="S77" s="10">
        <f>'BLOC PM'!L67</f>
        <v>20700</v>
      </c>
      <c r="T77" s="10">
        <f t="shared" si="118"/>
        <v>0</v>
      </c>
      <c r="U77" s="10">
        <f>'BLOC PM'!O67</f>
        <v>2</v>
      </c>
      <c r="V77" s="10">
        <f t="shared" si="119"/>
        <v>0</v>
      </c>
      <c r="W77" s="10" t="str">
        <f>'BLOC PM'!B67</f>
        <v>Communale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>241R31063</v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1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223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36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426" t="s">
        <v>76</v>
      </c>
      <c r="C80" s="426"/>
      <c r="D80" s="426"/>
      <c r="E80" s="427" t="s">
        <v>93</v>
      </c>
      <c r="F80" s="427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80" t="s">
        <v>75</v>
      </c>
      <c r="B81" s="223" t="s">
        <v>5</v>
      </c>
      <c r="C81" s="223" t="s">
        <v>155</v>
      </c>
      <c r="D81" s="223" t="s">
        <v>137</v>
      </c>
      <c r="E81" s="223" t="s">
        <v>161</v>
      </c>
      <c r="F81" s="223" t="s">
        <v>156</v>
      </c>
      <c r="G81" s="7"/>
      <c r="H81" s="223" t="s">
        <v>142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4.25" x14ac:dyDescent="0.2">
      <c r="A82" s="291" t="s">
        <v>201</v>
      </c>
      <c r="B82" s="349">
        <f>SUMIF('BLOC PM'!$N$6:$N$221,A82,'BLOC PM'!$I$6:$I$221)</f>
        <v>27964</v>
      </c>
      <c r="C82" s="350">
        <f>+COUNTIF('BLOC PM'!$N$6:$N$221,A82)</f>
        <v>27</v>
      </c>
      <c r="D82" s="351">
        <f>+SUMIF('BLOC PM'!$N$6:$N$221,A82,'BLOC PM'!$K$6:$K$221)/C82</f>
        <v>0.93944748735149597</v>
      </c>
      <c r="E82" s="350">
        <f>+COUNTIF('UP PM'!$O$6:$O$4935,A82)</f>
        <v>4</v>
      </c>
      <c r="F82" s="349">
        <f>+SUMIF('UP PM'!$O$6:$O$4935,A82,'UP PM'!$G$6:$G$4935)</f>
        <v>2430</v>
      </c>
      <c r="G82" s="123"/>
      <c r="H82" s="352">
        <f>SUMIF('BLOC PM'!$N$6:$N$207,A82,'BLOC PM'!$L$6:$L$207)+SUMIF('UP PM'!$O$6:$O$118,A82,'UP PM'!$T$6:$T$118)</f>
        <v>1414158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4.25" x14ac:dyDescent="0.2">
      <c r="A83" s="291" t="s">
        <v>218</v>
      </c>
      <c r="B83" s="349">
        <f>SUMIF('BLOC PM'!$N$6:$N$221,A83,'BLOC PM'!$I$6:$I$221)</f>
        <v>6211</v>
      </c>
      <c r="C83" s="350">
        <f>+COUNTIF('BLOC PM'!$N$6:$N$221,A83)</f>
        <v>5</v>
      </c>
      <c r="D83" s="351">
        <f>+SUMIF('BLOC PM'!$N$6:$N$221,A83,'BLOC PM'!$K$6:$K$221)/C83</f>
        <v>0.66994691249695959</v>
      </c>
      <c r="E83" s="350">
        <f>+COUNTIF('UP PM'!$O$6:$O$4935,A83)</f>
        <v>1</v>
      </c>
      <c r="F83" s="349">
        <f>+SUMIF('UP PM'!$O$6:$O$4935,A83,'UP PM'!$G$6:$G$4935)</f>
        <v>528</v>
      </c>
      <c r="G83" s="166"/>
      <c r="H83" s="352">
        <f>SUMIF('BLOC PM'!$N$6:$N$207,A83,'BLOC PM'!$L$6:$L$207)+SUMIF('UP PM'!$O$6:$O$118,A83,'UP PM'!$T$6:$T$118)</f>
        <v>282795.15999999997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4.25" x14ac:dyDescent="0.2">
      <c r="A84" s="291" t="s">
        <v>337</v>
      </c>
      <c r="B84" s="349">
        <f>SUMIF('BLOC PM'!$N$6:$N$221,A84,'BLOC PM'!$I$6:$I$221)</f>
        <v>6058</v>
      </c>
      <c r="C84" s="350">
        <f>+COUNTIF('BLOC PM'!$N$6:$N$221,A84)</f>
        <v>2</v>
      </c>
      <c r="D84" s="351">
        <f>+SUMIF('BLOC PM'!$N$6:$N$221,A84,'BLOC PM'!$K$6:$K$221)/C84</f>
        <v>2.1328621431884218</v>
      </c>
      <c r="E84" s="350">
        <f>+COUNTIF('UP PM'!$O$6:$O$4935,A84)</f>
        <v>0</v>
      </c>
      <c r="F84" s="349">
        <f>+SUMIF('UP PM'!$O$6:$O$4935,A84,'UP PM'!$G$6:$G$4935)</f>
        <v>0</v>
      </c>
      <c r="G84" s="166"/>
      <c r="H84" s="352">
        <f>SUMIF('BLOC PM'!$N$6:$N$207,A84,'BLOC PM'!$L$6:$L$207)+SUMIF('UP PM'!$O$6:$O$118,A84,'UP PM'!$T$6:$T$118)</f>
        <v>370086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4.25" x14ac:dyDescent="0.2">
      <c r="A85" s="291" t="s">
        <v>329</v>
      </c>
      <c r="B85" s="349">
        <f>SUMIF('BLOC PM'!$N$6:$N$221,A85,'BLOC PM'!$I$6:$I$221)</f>
        <v>3415</v>
      </c>
      <c r="C85" s="350">
        <f>+COUNTIF('BLOC PM'!$N$6:$N$221,A85)</f>
        <v>3</v>
      </c>
      <c r="D85" s="351">
        <f>+SUMIF('BLOC PM'!$N$6:$N$221,A85,'BLOC PM'!$K$6:$K$221)/C85</f>
        <v>0.59644824198687807</v>
      </c>
      <c r="E85" s="350">
        <f>+COUNTIF('UP PM'!$O$6:$O$4935,A85)</f>
        <v>0</v>
      </c>
      <c r="F85" s="349">
        <f>+SUMIF('UP PM'!$O$6:$O$4935,A85,'UP PM'!$G$6:$G$4935)</f>
        <v>0</v>
      </c>
      <c r="G85" s="166"/>
      <c r="H85" s="352">
        <f>SUMIF('BLOC PM'!$N$6:$N$207,A85,'BLOC PM'!$L$6:$L$207)+SUMIF('UP PM'!$O$6:$O$118,A85,'UP PM'!$T$6:$T$118)</f>
        <v>149500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4.25" x14ac:dyDescent="0.2">
      <c r="A86" s="291" t="s">
        <v>338</v>
      </c>
      <c r="B86" s="349">
        <f>SUMIF('BLOC PM'!$N$6:$N$221,A86,'BLOC PM'!$I$6:$I$221)</f>
        <v>3127</v>
      </c>
      <c r="C86" s="350">
        <f>+COUNTIF('BLOC PM'!$N$6:$N$221,A86)</f>
        <v>3</v>
      </c>
      <c r="D86" s="351">
        <f>+SUMIF('BLOC PM'!$N$6:$N$221,A86,'BLOC PM'!$K$6:$K$221)/C86</f>
        <v>1.2089678967215567</v>
      </c>
      <c r="E86" s="350">
        <f>+COUNTIF('UP PM'!$O$6:$O$4935,A86)</f>
        <v>0</v>
      </c>
      <c r="F86" s="349">
        <f>+SUMIF('UP PM'!$O$6:$O$4935,A86,'UP PM'!$G$6:$G$4935)</f>
        <v>0</v>
      </c>
      <c r="G86" s="123"/>
      <c r="H86" s="352">
        <f>SUMIF('BLOC PM'!$N$6:$N$207,A86,'BLOC PM'!$L$6:$L$207)+SUMIF('UP PM'!$O$6:$O$118,A86,'UP PM'!$T$6:$T$118)</f>
        <v>165390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4.25" x14ac:dyDescent="0.2">
      <c r="A87" s="291" t="s">
        <v>221</v>
      </c>
      <c r="B87" s="349">
        <f>SUMIF('BLOC PM'!$N$6:$N$221,A87,'BLOC PM'!$I$6:$I$221)</f>
        <v>2863</v>
      </c>
      <c r="C87" s="350">
        <f>+COUNTIF('BLOC PM'!$N$6:$N$221,A87)</f>
        <v>2</v>
      </c>
      <c r="D87" s="351">
        <f>+SUMIF('BLOC PM'!$N$6:$N$221,A87,'BLOC PM'!$K$6:$K$221)/C87</f>
        <v>0.73684582409260557</v>
      </c>
      <c r="E87" s="350">
        <f>+COUNTIF('UP PM'!$O$6:$O$4935,A87)</f>
        <v>0</v>
      </c>
      <c r="F87" s="349">
        <f>+SUMIF('UP PM'!$O$6:$O$4935,A87,'UP PM'!$G$6:$G$4935)</f>
        <v>0</v>
      </c>
      <c r="G87" s="123"/>
      <c r="H87" s="352">
        <f>SUMIF('BLOC PM'!$N$6:$N$207,A87,'BLOC PM'!$L$6:$L$207)+SUMIF('UP PM'!$O$6:$O$118,A87,'UP PM'!$T$6:$T$118)</f>
        <v>109100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4.25" x14ac:dyDescent="0.2">
      <c r="A88" s="291" t="s">
        <v>336</v>
      </c>
      <c r="B88" s="349">
        <f>SUMIF('BLOC PM'!$N$6:$N$221,A88,'BLOC PM'!$I$6:$I$221)</f>
        <v>2294</v>
      </c>
      <c r="C88" s="350">
        <f>+COUNTIF('BLOC PM'!$N$6:$N$221,A88)</f>
        <v>1</v>
      </c>
      <c r="D88" s="351">
        <f>+SUMIF('BLOC PM'!$N$6:$N$221,A88,'BLOC PM'!$K$6:$K$221)/C88</f>
        <v>1.1556675062972293</v>
      </c>
      <c r="E88" s="350">
        <f>+COUNTIF('UP PM'!$O$6:$O$4935,A88)</f>
        <v>0</v>
      </c>
      <c r="F88" s="349">
        <f>+SUMIF('UP PM'!$O$6:$O$4935,A88,'UP PM'!$G$6:$G$4935)</f>
        <v>0</v>
      </c>
      <c r="G88" s="123"/>
      <c r="H88" s="352">
        <f>SUMIF('BLOC PM'!$N$6:$N$207,A88,'BLOC PM'!$L$6:$L$207)+SUMIF('UP PM'!$O$6:$O$118,A88,'UP PM'!$T$6:$T$118)</f>
        <v>120210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4.25" x14ac:dyDescent="0.2">
      <c r="A89" s="291" t="s">
        <v>334</v>
      </c>
      <c r="B89" s="349">
        <f>SUMIF('BLOC PM'!$N$6:$N$221,A89,'BLOC PM'!$I$6:$I$221)</f>
        <v>2286</v>
      </c>
      <c r="C89" s="350">
        <f>+COUNTIF('BLOC PM'!$N$6:$N$221,A89)</f>
        <v>1</v>
      </c>
      <c r="D89" s="351">
        <f>+SUMIF('BLOC PM'!$N$6:$N$221,A89,'BLOC PM'!$K$6:$K$221)/C89</f>
        <v>0.50992638857907646</v>
      </c>
      <c r="E89" s="350">
        <f>+COUNTIF('UP PM'!$O$6:$O$4935,A89)</f>
        <v>0</v>
      </c>
      <c r="F89" s="349">
        <f>+SUMIF('UP PM'!$O$6:$O$4935,A89,'UP PM'!$G$6:$G$4935)</f>
        <v>0</v>
      </c>
      <c r="G89" s="123"/>
      <c r="H89" s="352">
        <f>SUMIF('BLOC PM'!$N$6:$N$207,A89,'BLOC PM'!$L$6:$L$207)+SUMIF('UP PM'!$O$6:$O$118,A89,'UP PM'!$T$6:$T$118)</f>
        <v>84880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4.25" x14ac:dyDescent="0.2">
      <c r="A90" s="291" t="s">
        <v>230</v>
      </c>
      <c r="B90" s="349">
        <f>SUMIF('BLOC PM'!$N$6:$N$221,A90,'BLOC PM'!$I$6:$I$221)</f>
        <v>2283</v>
      </c>
      <c r="C90" s="350">
        <f>+COUNTIF('BLOC PM'!$N$6:$N$221,A90)</f>
        <v>2</v>
      </c>
      <c r="D90" s="351">
        <f>+SUMIF('BLOC PM'!$N$6:$N$221,A90,'BLOC PM'!$K$6:$K$221)/C90</f>
        <v>0.35103919848229637</v>
      </c>
      <c r="E90" s="350">
        <f>+COUNTIF('UP PM'!$O$6:$O$4935,A90)</f>
        <v>3</v>
      </c>
      <c r="F90" s="349">
        <f>+SUMIF('UP PM'!$O$6:$O$4935,A90,'UP PM'!$G$6:$G$4935)</f>
        <v>2305</v>
      </c>
      <c r="G90" s="123"/>
      <c r="H90" s="352">
        <f>SUMIF('BLOC PM'!$N$6:$N$207,A90,'BLOC PM'!$L$6:$L$207)+SUMIF('UP PM'!$O$6:$O$118,A90,'UP PM'!$T$6:$T$118)</f>
        <v>100382.1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4.25" x14ac:dyDescent="0.2">
      <c r="A91" s="291" t="s">
        <v>331</v>
      </c>
      <c r="B91" s="349">
        <f>SUMIF('BLOC PM'!$N$6:$N$221,A91,'BLOC PM'!$I$6:$I$221)</f>
        <v>2097</v>
      </c>
      <c r="C91" s="350">
        <f>+COUNTIF('BLOC PM'!$N$6:$N$221,A91)</f>
        <v>2</v>
      </c>
      <c r="D91" s="351">
        <f>+SUMIF('BLOC PM'!$N$6:$N$221,A91,'BLOC PM'!$K$6:$K$221)/C91</f>
        <v>1.6405539429124336</v>
      </c>
      <c r="E91" s="350">
        <f>+COUNTIF('UP PM'!$O$6:$O$4935,A91)</f>
        <v>0</v>
      </c>
      <c r="F91" s="349">
        <f>+SUMIF('UP PM'!$O$6:$O$4935,A91,'UP PM'!$G$6:$G$4935)</f>
        <v>0</v>
      </c>
      <c r="G91" s="123"/>
      <c r="H91" s="352">
        <f>SUMIF('BLOC PM'!$N$6:$N$207,A91,'BLOC PM'!$L$6:$L$207)+SUMIF('UP PM'!$O$6:$O$118,A91,'UP PM'!$T$6:$T$118)</f>
        <v>116800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4.25" x14ac:dyDescent="0.2">
      <c r="A92" s="291" t="s">
        <v>220</v>
      </c>
      <c r="B92" s="349">
        <f>SUMIF('BLOC PM'!$N$6:$N$221,A92,'BLOC PM'!$I$6:$I$221)</f>
        <v>3561</v>
      </c>
      <c r="C92" s="350">
        <f>+COUNTIF('BLOC PM'!$N$6:$N$221,A92)</f>
        <v>4</v>
      </c>
      <c r="D92" s="351">
        <f>+SUMIF('BLOC PM'!$N$6:$N$221,A92,'BLOC PM'!$K$6:$K$221)/C92</f>
        <v>0.68217826604707821</v>
      </c>
      <c r="E92" s="350">
        <f>+COUNTIF('UP PM'!$O$6:$O$4935,A92)</f>
        <v>1</v>
      </c>
      <c r="F92" s="349">
        <f>+SUMIF('UP PM'!$O$6:$O$4935,A92,'UP PM'!$G$6:$G$4935)</f>
        <v>570</v>
      </c>
      <c r="G92" s="123"/>
      <c r="H92" s="352">
        <f>SUMIF('BLOC PM'!$N$6:$N$207,A92,'BLOC PM'!$L$6:$L$207)+SUMIF('UP PM'!$O$6:$O$118,A92,'UP PM'!$T$6:$T$118)</f>
        <v>169618.4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4.25" x14ac:dyDescent="0.2">
      <c r="A93" s="291" t="s">
        <v>330</v>
      </c>
      <c r="B93" s="349">
        <f>SUMIF('BLOC PM'!$N$6:$N$221,A93,'BLOC PM'!$I$6:$I$221)</f>
        <v>1542</v>
      </c>
      <c r="C93" s="350">
        <f>+COUNTIF('BLOC PM'!$N$6:$N$221,A93)</f>
        <v>1</v>
      </c>
      <c r="D93" s="351">
        <f>+SUMIF('BLOC PM'!$N$6:$N$221,A93,'BLOC PM'!$K$6:$K$221)/C93</f>
        <v>1.573469387755102</v>
      </c>
      <c r="E93" s="350">
        <f>+COUNTIF('UP PM'!$O$6:$O$4935,A93)</f>
        <v>0</v>
      </c>
      <c r="F93" s="349">
        <f>+SUMIF('UP PM'!$O$6:$O$4935,A93,'UP PM'!$G$6:$G$4935)</f>
        <v>0</v>
      </c>
      <c r="G93" s="123"/>
      <c r="H93" s="352">
        <f>SUMIF('BLOC PM'!$N$6:$N$207,A93,'BLOC PM'!$L$6:$L$207)+SUMIF('UP PM'!$O$6:$O$118,A93,'UP PM'!$T$6:$T$118)</f>
        <v>90786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4.25" x14ac:dyDescent="0.2">
      <c r="A94" s="291" t="s">
        <v>335</v>
      </c>
      <c r="B94" s="349">
        <f>SUMIF('BLOC PM'!$N$6:$N$221,A94,'BLOC PM'!$I$6:$I$221)</f>
        <v>1370</v>
      </c>
      <c r="C94" s="350">
        <f>+COUNTIF('BLOC PM'!$N$6:$N$221,A94)</f>
        <v>2</v>
      </c>
      <c r="D94" s="351">
        <f>+SUMIF('BLOC PM'!$N$6:$N$221,A94,'BLOC PM'!$K$6:$K$221)/C94</f>
        <v>1.1966973886328724</v>
      </c>
      <c r="E94" s="350">
        <f>+COUNTIF('UP PM'!$O$6:$O$4935,A94)</f>
        <v>0</v>
      </c>
      <c r="F94" s="349">
        <f>+SUMIF('UP PM'!$O$6:$O$4935,A94,'UP PM'!$G$6:$G$4935)</f>
        <v>0</v>
      </c>
      <c r="G94" s="123"/>
      <c r="H94" s="352">
        <f>SUMIF('BLOC PM'!$N$6:$N$207,A94,'BLOC PM'!$L$6:$L$207)+SUMIF('UP PM'!$O$6:$O$118,A94,'UP PM'!$T$6:$T$118)</f>
        <v>70230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4.25" x14ac:dyDescent="0.2">
      <c r="A95" s="291" t="s">
        <v>328</v>
      </c>
      <c r="B95" s="349">
        <f>SUMIF('BLOC PM'!$N$6:$N$221,A95,'BLOC PM'!$I$6:$I$221)</f>
        <v>1234</v>
      </c>
      <c r="C95" s="350">
        <f>+COUNTIF('BLOC PM'!$N$6:$N$221,A95)</f>
        <v>1</v>
      </c>
      <c r="D95" s="351">
        <f>+SUMIF('BLOC PM'!$N$6:$N$221,A95,'BLOC PM'!$K$6:$K$221)/C95</f>
        <v>1.7653791130185981</v>
      </c>
      <c r="E95" s="350">
        <f>+COUNTIF('UP PM'!$O$6:$O$4935,A95)</f>
        <v>0</v>
      </c>
      <c r="F95" s="349">
        <f>+SUMIF('UP PM'!$O$6:$O$4935,A95,'UP PM'!$G$6:$G$4935)</f>
        <v>0</v>
      </c>
      <c r="G95" s="123"/>
      <c r="H95" s="352">
        <f>SUMIF('BLOC PM'!$N$6:$N$207,A95,'BLOC PM'!$L$6:$L$207)+SUMIF('UP PM'!$O$6:$O$118,A95,'UP PM'!$T$6:$T$118)</f>
        <v>70420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4.25" x14ac:dyDescent="0.2">
      <c r="A96" s="291" t="s">
        <v>162</v>
      </c>
      <c r="B96" s="349">
        <f>SUMIF('BLOC PM'!$N$6:$N$221,A96,'BLOC PM'!$I$6:$I$221)</f>
        <v>1118</v>
      </c>
      <c r="C96" s="350">
        <f>+COUNTIF('BLOC PM'!$N$6:$N$221,A96)</f>
        <v>1</v>
      </c>
      <c r="D96" s="351">
        <f>+SUMIF('BLOC PM'!$N$6:$N$221,A96,'BLOC PM'!$K$6:$K$221)/C96</f>
        <v>1.3751537515375154</v>
      </c>
      <c r="E96" s="350">
        <f>+COUNTIF('UP PM'!$O$6:$O$4935,A96)</f>
        <v>0</v>
      </c>
      <c r="F96" s="349">
        <f>+SUMIF('UP PM'!$O$6:$O$4935,A96,'UP PM'!$G$6:$G$4935)</f>
        <v>0</v>
      </c>
      <c r="G96" s="123"/>
      <c r="H96" s="352">
        <f>SUMIF('BLOC PM'!$N$6:$N$207,A96,'BLOC PM'!$L$6:$L$207)+SUMIF('UP PM'!$O$6:$O$118,A96,'UP PM'!$T$6:$T$118)</f>
        <v>59280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4.25" x14ac:dyDescent="0.2">
      <c r="A97" s="291" t="s">
        <v>202</v>
      </c>
      <c r="B97" s="349">
        <f>SUMIF('BLOC PM'!$N$6:$N$221,A97,'BLOC PM'!$I$6:$I$221)</f>
        <v>636</v>
      </c>
      <c r="C97" s="350">
        <f>+COUNTIF('BLOC PM'!$N$6:$N$221,A97)</f>
        <v>1</v>
      </c>
      <c r="D97" s="351">
        <f>+SUMIF('BLOC PM'!$N$6:$N$221,A97,'BLOC PM'!$K$6:$K$221)/C97</f>
        <v>0.46971935007385524</v>
      </c>
      <c r="E97" s="350">
        <f>+COUNTIF('UP PM'!$O$6:$O$4935,A97)</f>
        <v>1</v>
      </c>
      <c r="F97" s="349">
        <f>+SUMIF('UP PM'!$O$6:$O$4935,A97,'UP PM'!$G$6:$G$4935)</f>
        <v>525</v>
      </c>
      <c r="G97" s="123"/>
      <c r="H97" s="352">
        <f>SUMIF('BLOC PM'!$N$6:$N$207,A97,'BLOC PM'!$L$6:$L$207)+SUMIF('UP PM'!$O$6:$O$118,A97,'UP PM'!$T$6:$T$118)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4.25" x14ac:dyDescent="0.2">
      <c r="A98" s="291" t="s">
        <v>332</v>
      </c>
      <c r="B98" s="349">
        <f>SUMIF('BLOC PM'!$N$6:$N$221,A98,'BLOC PM'!$I$6:$I$221)</f>
        <v>529</v>
      </c>
      <c r="C98" s="350">
        <f>+COUNTIF('BLOC PM'!$N$6:$N$221,A98)</f>
        <v>1</v>
      </c>
      <c r="D98" s="351">
        <f>+SUMIF('BLOC PM'!$N$6:$N$221,A98,'BLOC PM'!$K$6:$K$221)/C98</f>
        <v>0.6260355029585799</v>
      </c>
      <c r="E98" s="350">
        <f>+COUNTIF('UP PM'!$O$6:$O$4935,A98)</f>
        <v>0</v>
      </c>
      <c r="F98" s="349">
        <f>+SUMIF('UP PM'!$O$6:$O$4935,A98,'UP PM'!$G$6:$G$4935)</f>
        <v>0</v>
      </c>
      <c r="G98" s="123"/>
      <c r="H98" s="352">
        <f>SUMIF('BLOC PM'!$N$6:$N$207,A98,'BLOC PM'!$L$6:$L$207)+SUMIF('UP PM'!$O$6:$O$118,A98,'UP PM'!$T$6:$T$118)</f>
        <v>23423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4.25" x14ac:dyDescent="0.2">
      <c r="A99" s="291" t="s">
        <v>214</v>
      </c>
      <c r="B99" s="349">
        <f>SUMIF('BLOC PM'!$N$6:$N$221,A99,'BLOC PM'!$I$6:$I$221)</f>
        <v>446</v>
      </c>
      <c r="C99" s="350">
        <f>+COUNTIF('BLOC PM'!$N$6:$N$221,A99)</f>
        <v>1</v>
      </c>
      <c r="D99" s="351">
        <f>+SUMIF('BLOC PM'!$N$6:$N$221,A99,'BLOC PM'!$K$6:$K$221)/C99</f>
        <v>0.36289666395443448</v>
      </c>
      <c r="E99" s="350">
        <f>+COUNTIF('UP PM'!$O$6:$O$4935,A99)</f>
        <v>0</v>
      </c>
      <c r="F99" s="349">
        <f>+SUMIF('UP PM'!$O$6:$O$4935,A99,'UP PM'!$G$6:$G$4935)</f>
        <v>0</v>
      </c>
      <c r="G99" s="123"/>
      <c r="H99" s="352">
        <f>SUMIF('BLOC PM'!$N$6:$N$207,A99,'BLOC PM'!$L$6:$L$207)+SUMIF('UP PM'!$O$6:$O$118,A99,'UP PM'!$T$6:$T$118)</f>
        <v>15100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4.25" x14ac:dyDescent="0.2">
      <c r="A100" s="291" t="s">
        <v>333</v>
      </c>
      <c r="B100" s="349">
        <f>SUMIF('BLOC PM'!$N$6:$N$221,A100,'BLOC PM'!$I$6:$I$221)</f>
        <v>351</v>
      </c>
      <c r="C100" s="350">
        <f>+COUNTIF('BLOC PM'!$N$6:$N$221,A100)</f>
        <v>1</v>
      </c>
      <c r="D100" s="351">
        <f>+SUMIF('BLOC PM'!$N$6:$N$221,A100,'BLOC PM'!$K$6:$K$221)/C100</f>
        <v>1.1142857142857143</v>
      </c>
      <c r="E100" s="350">
        <f>+COUNTIF('UP PM'!$O$6:$O$4935,A100)</f>
        <v>0</v>
      </c>
      <c r="F100" s="349">
        <f>+SUMIF('UP PM'!$O$6:$O$4935,A100,'UP PM'!$G$6:$G$4935)</f>
        <v>0</v>
      </c>
      <c r="H100" s="352">
        <f>SUMIF('BLOC PM'!$N$6:$N$207,A100,'BLOC PM'!$L$6:$L$207)+SUMIF('UP PM'!$O$6:$O$118,A100,'UP PM'!$T$6:$T$118)</f>
        <v>17953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4.25" x14ac:dyDescent="0.2">
      <c r="A101" s="291" t="s">
        <v>216</v>
      </c>
      <c r="B101" s="349">
        <f>SUMIF('BLOC PM'!$N$6:$N$221,A101,'BLOC PM'!$I$6:$I$221)</f>
        <v>248</v>
      </c>
      <c r="C101" s="350">
        <f>+COUNTIF('BLOC PM'!$N$6:$N$221,A101)</f>
        <v>1</v>
      </c>
      <c r="D101" s="351">
        <f>+SUMIF('BLOC PM'!$N$6:$N$221,A101,'BLOC PM'!$K$6:$K$221)/C101</f>
        <v>0.34254143646408841</v>
      </c>
      <c r="E101" s="350">
        <f>+COUNTIF('UP PM'!$O$6:$O$4935,A101)</f>
        <v>0</v>
      </c>
      <c r="F101" s="349">
        <f>+SUMIF('UP PM'!$O$6:$O$4935,A101,'UP PM'!$G$6:$G$4935)</f>
        <v>0</v>
      </c>
      <c r="H101" s="352">
        <f>SUMIF('BLOC PM'!$N$6:$N$207,A101,'BLOC PM'!$L$6:$L$207)+SUMIF('UP PM'!$O$6:$O$118,A101,'UP PM'!$T$6:$T$118)</f>
        <v>7936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4.25" x14ac:dyDescent="0.2">
      <c r="A102" s="291" t="s">
        <v>405</v>
      </c>
      <c r="B102" s="349">
        <f>SUMIF('BLOC PM'!$N$6:$N$221,A102,'BLOC PM'!$I$6:$I$221)</f>
        <v>0</v>
      </c>
      <c r="C102" s="350"/>
      <c r="D102" s="351"/>
      <c r="E102" s="350">
        <f>+COUNTIF('UP PM'!$O$6:$O$4935,A102)</f>
        <v>2</v>
      </c>
      <c r="F102" s="349">
        <f>+SUMIF('UP PM'!$O$6:$O$4935,A102,'UP PM'!$G$6:$G$4935)</f>
        <v>3885</v>
      </c>
      <c r="H102" s="352">
        <f>SUMIF('BLOC PM'!$N$6:$N$207,A102,'BLOC PM'!$L$6:$L$207)+SUMIF('UP PM'!$O$6:$O$118,A102,'UP PM'!$T$6:$T$118)</f>
        <v>68272.5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4.25" x14ac:dyDescent="0.2">
      <c r="A103" s="291" t="s">
        <v>228</v>
      </c>
      <c r="B103" s="349">
        <f>SUMIF('BLOC PM'!$N$6:$N$221,A103,'BLOC PM'!$I$6:$I$221)</f>
        <v>0</v>
      </c>
      <c r="C103" s="350"/>
      <c r="D103" s="351"/>
      <c r="E103" s="350">
        <f>+COUNTIF('UP PM'!$O$6:$O$4935,A103)</f>
        <v>2</v>
      </c>
      <c r="F103" s="349">
        <f>+SUMIF('UP PM'!$O$6:$O$4935,A103,'UP PM'!$G$6:$G$4935)</f>
        <v>1719</v>
      </c>
      <c r="H103" s="352">
        <f>SUMIF('BLOC PM'!$N$6:$N$207,A103,'BLOC PM'!$L$6:$L$207)+SUMIF('UP PM'!$O$6:$O$118,A103,'UP PM'!$T$6:$T$118)</f>
        <v>21895.5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4.25" x14ac:dyDescent="0.2">
      <c r="A104" s="291" t="s">
        <v>229</v>
      </c>
      <c r="B104" s="349">
        <f>SUMIF('BLOC PM'!$N$6:$N$221,A104,'BLOC PM'!$I$6:$I$221)</f>
        <v>0</v>
      </c>
      <c r="C104" s="350"/>
      <c r="D104" s="351"/>
      <c r="E104" s="350">
        <f>+COUNTIF('UP PM'!$O$6:$O$4935,A104)</f>
        <v>2</v>
      </c>
      <c r="F104" s="349">
        <f>+SUMIF('UP PM'!$O$6:$O$4935,A104,'UP PM'!$G$6:$G$4935)</f>
        <v>1050</v>
      </c>
      <c r="H104" s="352">
        <f>SUMIF('BLOC PM'!$N$6:$N$207,A104,'BLOC PM'!$L$6:$L$207)+SUMIF('UP PM'!$O$6:$O$118,A104,'UP PM'!$T$6:$T$118)</f>
        <v>19492.5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4.25" x14ac:dyDescent="0.2">
      <c r="A105" s="422" t="s">
        <v>219</v>
      </c>
      <c r="B105" s="349">
        <f>SUMIF('BLOC PM'!$N$6:$N$221,A105,'BLOC PM'!$I$6:$I$221)</f>
        <v>0</v>
      </c>
      <c r="C105" s="350"/>
      <c r="D105" s="351"/>
      <c r="E105" s="350">
        <f>+COUNTIF('UP PM'!$O$6:$O$4935,A105)</f>
        <v>1</v>
      </c>
      <c r="F105" s="349">
        <f>+SUMIF('UP PM'!$O$6:$O$4935,A105,'UP PM'!$G$6:$G$4935)</f>
        <v>2055</v>
      </c>
      <c r="H105" s="352">
        <f>SUMIF('BLOC PM'!$N$6:$N$207,A105,'BLOC PM'!$L$6:$L$207)+SUMIF('UP PM'!$O$6:$O$118,A105,'UP PM'!$T$6:$T$118)</f>
        <v>26961.599999999999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4.25" x14ac:dyDescent="0.2">
      <c r="A106" s="291"/>
      <c r="B106" s="349">
        <f>SUMIF('BLOC PM'!$N$6:$N$221,A106,'BLOC PM'!$I$6:$I$221)</f>
        <v>0</v>
      </c>
      <c r="C106" s="350"/>
      <c r="D106" s="351"/>
      <c r="E106" s="350">
        <f>+COUNTIF('UP PM'!$O$6:$O$4935,A106)</f>
        <v>0</v>
      </c>
      <c r="F106" s="349">
        <f>+SUMIF('UP PM'!$O$6:$O$4935,A106,'UP PM'!$G$6:$G$4935)</f>
        <v>0</v>
      </c>
      <c r="H106" s="352">
        <f>SUMIF('BLOC PM'!$N$6:$N$207,A106,'BLOC PM'!$L$6:$L$207)+SUMIF('UP PM'!$O$6:$O$118,A106,'UP PM'!$T$6:$T$118)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291"/>
      <c r="B107" s="349">
        <f>SUMIF('BLOC PM'!$N$6:$N$221,A107,'BLOC PM'!$I$6:$I$221)</f>
        <v>0</v>
      </c>
      <c r="C107" s="350"/>
      <c r="D107" s="351"/>
      <c r="E107" s="350">
        <f>+COUNTIF('UP PM'!$O$6:$O$4935,A107)</f>
        <v>0</v>
      </c>
      <c r="F107" s="349">
        <f>+SUMIF('UP PM'!$O$6:$O$4935,A107,'UP PM'!$G$6:$G$4935)</f>
        <v>0</v>
      </c>
      <c r="H107" s="352">
        <f>SUMIF('BLOC PM'!$N$6:$N$207,A107,'BLOC PM'!$L$6:$L$207)+SUMIF('UP PM'!$O$6:$O$118,A107,'UP PM'!$T$6:$T$118)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.75" x14ac:dyDescent="0.25">
      <c r="A109" s="272" t="s">
        <v>73</v>
      </c>
      <c r="B109" s="272">
        <f>+SUM(B82:B107)</f>
        <v>69633</v>
      </c>
      <c r="C109" s="272">
        <f>+SUM(C82:C101)</f>
        <v>62</v>
      </c>
      <c r="D109" s="237"/>
      <c r="E109" s="272">
        <f>+SUM(E82:E107)</f>
        <v>17</v>
      </c>
      <c r="F109" s="272">
        <f>+SUM(F82:F107)</f>
        <v>15067</v>
      </c>
      <c r="H109" s="353">
        <f>+SUM(H82:H107)</f>
        <v>3574669.7600000002</v>
      </c>
      <c r="K109" s="272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.75" x14ac:dyDescent="0.25">
      <c r="A110" s="237"/>
      <c r="B110" s="354" t="s">
        <v>116</v>
      </c>
      <c r="C110" s="237"/>
      <c r="D110" s="237"/>
      <c r="E110" s="237"/>
      <c r="F110" s="354" t="s">
        <v>143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390">
        <f>+F109-B8</f>
        <v>0</v>
      </c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81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81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81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81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4</v>
      </c>
      <c r="AK148" s="23">
        <f t="shared" si="191"/>
        <v>7</v>
      </c>
      <c r="AL148" s="23">
        <f t="shared" si="191"/>
        <v>7</v>
      </c>
      <c r="AM148" s="23">
        <f t="shared" si="191"/>
        <v>4</v>
      </c>
      <c r="AN148" s="23">
        <f t="shared" si="191"/>
        <v>2</v>
      </c>
      <c r="AO148" s="23">
        <f t="shared" si="191"/>
        <v>3</v>
      </c>
      <c r="AP148" s="23">
        <f t="shared" si="191"/>
        <v>4</v>
      </c>
      <c r="AQ148" s="23">
        <f t="shared" si="191"/>
        <v>2</v>
      </c>
      <c r="AR148" s="23">
        <f t="shared" si="191"/>
        <v>5</v>
      </c>
      <c r="AS148" s="23">
        <f t="shared" si="191"/>
        <v>6</v>
      </c>
      <c r="AT148" s="23">
        <f t="shared" ref="AT148:CK148" si="192">SUM(AT15:AT140)</f>
        <v>5</v>
      </c>
      <c r="AU148" s="23">
        <f t="shared" si="192"/>
        <v>2</v>
      </c>
      <c r="AV148" s="23">
        <f t="shared" si="192"/>
        <v>3</v>
      </c>
      <c r="AW148" s="23">
        <f t="shared" si="192"/>
        <v>2</v>
      </c>
      <c r="AX148" s="23">
        <f t="shared" si="192"/>
        <v>0</v>
      </c>
      <c r="AY148" s="23">
        <f t="shared" si="192"/>
        <v>2</v>
      </c>
      <c r="AZ148" s="23">
        <f t="shared" si="192"/>
        <v>1</v>
      </c>
      <c r="BA148" s="23">
        <f t="shared" si="192"/>
        <v>0</v>
      </c>
      <c r="BB148" s="23">
        <f t="shared" si="192"/>
        <v>1</v>
      </c>
      <c r="BC148" s="23">
        <f t="shared" si="192"/>
        <v>1</v>
      </c>
      <c r="BD148" s="23">
        <f t="shared" si="192"/>
        <v>1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1</v>
      </c>
      <c r="CT148" s="25">
        <f t="shared" si="193"/>
        <v>1</v>
      </c>
      <c r="CU148" s="25">
        <f t="shared" si="193"/>
        <v>1</v>
      </c>
      <c r="CV148" s="25">
        <f t="shared" si="193"/>
        <v>0</v>
      </c>
      <c r="CW148" s="25">
        <f t="shared" si="193"/>
        <v>0</v>
      </c>
      <c r="CX148" s="25">
        <f t="shared" si="193"/>
        <v>4</v>
      </c>
      <c r="CY148" s="25">
        <f t="shared" si="193"/>
        <v>1</v>
      </c>
      <c r="CZ148" s="25">
        <f t="shared" si="193"/>
        <v>1</v>
      </c>
      <c r="DA148" s="25">
        <f t="shared" si="193"/>
        <v>1</v>
      </c>
      <c r="DB148" s="25">
        <f t="shared" si="193"/>
        <v>2</v>
      </c>
      <c r="DC148" s="25">
        <f t="shared" si="193"/>
        <v>0</v>
      </c>
      <c r="DD148" s="25">
        <f t="shared" si="193"/>
        <v>1</v>
      </c>
      <c r="DE148" s="25">
        <f t="shared" si="193"/>
        <v>1</v>
      </c>
      <c r="DF148" s="25">
        <f t="shared" si="193"/>
        <v>0</v>
      </c>
      <c r="DG148" s="25">
        <f t="shared" si="193"/>
        <v>1</v>
      </c>
      <c r="DH148" s="25">
        <f t="shared" si="193"/>
        <v>1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2702</v>
      </c>
      <c r="AK149" s="23">
        <f t="shared" si="194"/>
        <v>4865</v>
      </c>
      <c r="AL149" s="23">
        <f t="shared" si="194"/>
        <v>5826</v>
      </c>
      <c r="AM149" s="23">
        <f t="shared" si="194"/>
        <v>4336</v>
      </c>
      <c r="AN149" s="23">
        <f t="shared" si="194"/>
        <v>916</v>
      </c>
      <c r="AO149" s="23">
        <f t="shared" si="194"/>
        <v>3538</v>
      </c>
      <c r="AP149" s="23">
        <f t="shared" si="194"/>
        <v>6029</v>
      </c>
      <c r="AQ149" s="23">
        <f t="shared" si="194"/>
        <v>1193</v>
      </c>
      <c r="AR149" s="23">
        <f t="shared" si="194"/>
        <v>5632</v>
      </c>
      <c r="AS149" s="23">
        <f t="shared" si="194"/>
        <v>8951</v>
      </c>
      <c r="AT149" s="23">
        <f t="shared" ref="AT149:CK149" si="195">SUMPRODUCT(AT15:AT140,$Q15:$Q140)</f>
        <v>7762</v>
      </c>
      <c r="AU149" s="23">
        <f t="shared" si="195"/>
        <v>2674</v>
      </c>
      <c r="AV149" s="23">
        <f t="shared" si="195"/>
        <v>3589</v>
      </c>
      <c r="AW149" s="23">
        <f t="shared" si="195"/>
        <v>2263</v>
      </c>
      <c r="AX149" s="23">
        <f t="shared" si="195"/>
        <v>0</v>
      </c>
      <c r="AY149" s="23">
        <f t="shared" si="195"/>
        <v>2057</v>
      </c>
      <c r="AZ149" s="23">
        <f t="shared" si="195"/>
        <v>980</v>
      </c>
      <c r="BA149" s="23">
        <f t="shared" si="195"/>
        <v>0</v>
      </c>
      <c r="BB149" s="23">
        <f t="shared" si="195"/>
        <v>3022</v>
      </c>
      <c r="BC149" s="23">
        <f t="shared" si="195"/>
        <v>3036</v>
      </c>
      <c r="BD149" s="23">
        <f t="shared" si="195"/>
        <v>262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529</v>
      </c>
      <c r="CT149" s="25">
        <f t="shared" si="196"/>
        <v>1095</v>
      </c>
      <c r="CU149" s="25">
        <f t="shared" si="196"/>
        <v>2117</v>
      </c>
      <c r="CV149" s="25">
        <f t="shared" si="196"/>
        <v>0</v>
      </c>
      <c r="CW149" s="25">
        <f t="shared" si="196"/>
        <v>0</v>
      </c>
      <c r="CX149" s="25">
        <f t="shared" si="196"/>
        <v>4565</v>
      </c>
      <c r="CY149" s="25">
        <f t="shared" si="196"/>
        <v>1643</v>
      </c>
      <c r="CZ149" s="25">
        <f t="shared" si="196"/>
        <v>1118</v>
      </c>
      <c r="DA149" s="25">
        <f t="shared" si="196"/>
        <v>1117</v>
      </c>
      <c r="DB149" s="25">
        <f t="shared" si="196"/>
        <v>2263</v>
      </c>
      <c r="DC149" s="25">
        <f t="shared" si="196"/>
        <v>0</v>
      </c>
      <c r="DD149" s="25">
        <f t="shared" si="196"/>
        <v>1234</v>
      </c>
      <c r="DE149" s="25">
        <f t="shared" si="196"/>
        <v>980</v>
      </c>
      <c r="DF149" s="25">
        <f t="shared" si="196"/>
        <v>0</v>
      </c>
      <c r="DG149" s="25">
        <f t="shared" si="196"/>
        <v>3022</v>
      </c>
      <c r="DH149" s="25">
        <f t="shared" si="196"/>
        <v>3036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85361</v>
      </c>
      <c r="AK150" s="23">
        <f t="shared" si="197"/>
        <v>158855</v>
      </c>
      <c r="AL150" s="23">
        <f t="shared" si="197"/>
        <v>178930</v>
      </c>
      <c r="AM150" s="23">
        <f t="shared" si="197"/>
        <v>166707</v>
      </c>
      <c r="AN150" s="23">
        <f t="shared" si="197"/>
        <v>39053</v>
      </c>
      <c r="AO150" s="23">
        <f t="shared" si="197"/>
        <v>167210</v>
      </c>
      <c r="AP150" s="23">
        <f t="shared" si="197"/>
        <v>299019</v>
      </c>
      <c r="AQ150" s="23">
        <f t="shared" si="197"/>
        <v>58058</v>
      </c>
      <c r="AR150" s="23">
        <f t="shared" si="197"/>
        <v>270194</v>
      </c>
      <c r="AS150" s="23">
        <f t="shared" si="197"/>
        <v>470685</v>
      </c>
      <c r="AT150" s="23">
        <f t="shared" ref="AT150:CK150" si="198">SUMPRODUCT(AT15:AT140,$S15:$S140)</f>
        <v>427412</v>
      </c>
      <c r="AU150" s="23">
        <f t="shared" si="198"/>
        <v>144860</v>
      </c>
      <c r="AV150" s="23">
        <f t="shared" si="198"/>
        <v>197165</v>
      </c>
      <c r="AW150" s="23">
        <f t="shared" si="198"/>
        <v>129716</v>
      </c>
      <c r="AX150" s="23">
        <f t="shared" si="198"/>
        <v>0</v>
      </c>
      <c r="AY150" s="23">
        <f t="shared" si="198"/>
        <v>113420</v>
      </c>
      <c r="AZ150" s="23">
        <f t="shared" si="198"/>
        <v>55300</v>
      </c>
      <c r="BA150" s="23">
        <f t="shared" si="198"/>
        <v>0</v>
      </c>
      <c r="BB150" s="23">
        <f t="shared" si="198"/>
        <v>184730</v>
      </c>
      <c r="BC150" s="23">
        <f t="shared" si="198"/>
        <v>185356</v>
      </c>
      <c r="BD150" s="23">
        <f t="shared" si="198"/>
        <v>14360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23423</v>
      </c>
      <c r="CT150" s="25">
        <f t="shared" si="199"/>
        <v>50545</v>
      </c>
      <c r="CU150" s="25">
        <f t="shared" si="199"/>
        <v>106760</v>
      </c>
      <c r="CV150" s="25">
        <f t="shared" si="199"/>
        <v>0</v>
      </c>
      <c r="CW150" s="25">
        <f t="shared" si="199"/>
        <v>0</v>
      </c>
      <c r="CX150" s="25">
        <f t="shared" si="199"/>
        <v>239883</v>
      </c>
      <c r="CY150" s="25">
        <f t="shared" si="199"/>
        <v>86730</v>
      </c>
      <c r="CZ150" s="25">
        <f t="shared" si="199"/>
        <v>59280</v>
      </c>
      <c r="DA150" s="25">
        <f t="shared" si="199"/>
        <v>61500</v>
      </c>
      <c r="DB150" s="25">
        <f t="shared" si="199"/>
        <v>129716</v>
      </c>
      <c r="DC150" s="25">
        <f t="shared" si="199"/>
        <v>0</v>
      </c>
      <c r="DD150" s="25">
        <f t="shared" si="199"/>
        <v>70420</v>
      </c>
      <c r="DE150" s="25">
        <f t="shared" si="199"/>
        <v>55300</v>
      </c>
      <c r="DF150" s="25">
        <f t="shared" si="199"/>
        <v>0</v>
      </c>
      <c r="DG150" s="25">
        <f t="shared" si="199"/>
        <v>184730</v>
      </c>
      <c r="DH150" s="25">
        <f t="shared" si="199"/>
        <v>185356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21</v>
      </c>
      <c r="AK151" s="23">
        <f>SUMPRODUCT(AK15:AK120,$U15:$U120)</f>
        <v>40</v>
      </c>
      <c r="AL151" s="23">
        <f t="shared" ref="AL151:AQ151" si="200">SUMPRODUCT(AL15:AL120,$U15:$U120)</f>
        <v>13</v>
      </c>
      <c r="AM151" s="23">
        <f t="shared" si="200"/>
        <v>12</v>
      </c>
      <c r="AN151" s="23">
        <f t="shared" si="200"/>
        <v>11</v>
      </c>
      <c r="AO151" s="23">
        <f t="shared" si="200"/>
        <v>8</v>
      </c>
      <c r="AP151" s="23">
        <f t="shared" si="200"/>
        <v>17</v>
      </c>
      <c r="AQ151" s="23">
        <f t="shared" si="200"/>
        <v>11</v>
      </c>
      <c r="AR151" s="23">
        <f>SUMPRODUCT(AR15:AR120,$U15:$U120)</f>
        <v>16</v>
      </c>
      <c r="AS151" s="23">
        <f>SUMPRODUCT(AS15:AS120,$U15:$U120)</f>
        <v>17</v>
      </c>
      <c r="AT151" s="23">
        <f t="shared" ref="AT151:CK151" si="201">SUMPRODUCT(AT15:AT120,$U15:$U120)</f>
        <v>15</v>
      </c>
      <c r="AU151" s="23">
        <f t="shared" si="201"/>
        <v>5</v>
      </c>
      <c r="AV151" s="23">
        <f t="shared" si="201"/>
        <v>14</v>
      </c>
      <c r="AW151" s="23">
        <f t="shared" si="201"/>
        <v>16</v>
      </c>
      <c r="AX151" s="23">
        <f t="shared" si="201"/>
        <v>0</v>
      </c>
      <c r="AY151" s="23">
        <f t="shared" si="201"/>
        <v>10</v>
      </c>
      <c r="AZ151" s="23">
        <f t="shared" si="201"/>
        <v>7</v>
      </c>
      <c r="BA151" s="23">
        <f t="shared" si="201"/>
        <v>0</v>
      </c>
      <c r="BB151" s="23">
        <f t="shared" si="201"/>
        <v>7</v>
      </c>
      <c r="BC151" s="23">
        <f t="shared" si="201"/>
        <v>7</v>
      </c>
      <c r="BD151" s="23">
        <f t="shared" si="201"/>
        <v>3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1</v>
      </c>
      <c r="AK153" s="24">
        <f t="shared" si="202"/>
        <v>6</v>
      </c>
      <c r="AL153" s="24">
        <f t="shared" si="202"/>
        <v>1</v>
      </c>
      <c r="AM153" s="24">
        <f t="shared" si="202"/>
        <v>3</v>
      </c>
      <c r="AN153" s="24">
        <f t="shared" si="202"/>
        <v>2</v>
      </c>
      <c r="AO153" s="24">
        <f t="shared" si="202"/>
        <v>3</v>
      </c>
      <c r="AP153" s="24">
        <f t="shared" si="202"/>
        <v>3</v>
      </c>
      <c r="AQ153" s="24">
        <f t="shared" si="202"/>
        <v>1</v>
      </c>
      <c r="AR153" s="24">
        <f t="shared" si="202"/>
        <v>0</v>
      </c>
      <c r="AS153" s="24">
        <f t="shared" si="202"/>
        <v>4</v>
      </c>
      <c r="AT153" s="24">
        <f t="shared" si="202"/>
        <v>2</v>
      </c>
      <c r="AU153" s="24">
        <f t="shared" si="202"/>
        <v>1</v>
      </c>
      <c r="AV153" s="24">
        <f t="shared" si="202"/>
        <v>1</v>
      </c>
      <c r="AW153" s="24">
        <f t="shared" si="202"/>
        <v>2</v>
      </c>
      <c r="AX153" s="24">
        <f t="shared" si="202"/>
        <v>0</v>
      </c>
      <c r="AY153" s="24">
        <f t="shared" si="202"/>
        <v>1</v>
      </c>
      <c r="AZ153" s="24">
        <f t="shared" si="202"/>
        <v>1</v>
      </c>
      <c r="BA153" s="24">
        <f t="shared" si="202"/>
        <v>0</v>
      </c>
      <c r="BB153" s="24">
        <f t="shared" si="202"/>
        <v>1</v>
      </c>
      <c r="BC153" s="24">
        <f t="shared" si="202"/>
        <v>1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1</v>
      </c>
      <c r="CP153" s="25">
        <f t="shared" si="203"/>
        <v>6</v>
      </c>
      <c r="CQ153" s="25">
        <f t="shared" si="203"/>
        <v>1</v>
      </c>
      <c r="CR153" s="25">
        <f t="shared" si="203"/>
        <v>3</v>
      </c>
      <c r="CS153" s="25">
        <f t="shared" si="203"/>
        <v>1</v>
      </c>
      <c r="CT153" s="25">
        <f t="shared" si="203"/>
        <v>2</v>
      </c>
      <c r="CU153" s="25">
        <f t="shared" si="203"/>
        <v>2</v>
      </c>
      <c r="CV153" s="25">
        <f t="shared" si="203"/>
        <v>1</v>
      </c>
      <c r="CW153" s="25">
        <f t="shared" si="203"/>
        <v>0</v>
      </c>
      <c r="CX153" s="25">
        <f t="shared" si="203"/>
        <v>0</v>
      </c>
      <c r="CY153" s="25">
        <f t="shared" si="203"/>
        <v>1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1219</v>
      </c>
      <c r="AK154" s="25">
        <f t="shared" si="204"/>
        <v>4562</v>
      </c>
      <c r="AL154" s="25">
        <f t="shared" si="204"/>
        <v>2214</v>
      </c>
      <c r="AM154" s="25">
        <f t="shared" si="204"/>
        <v>3530</v>
      </c>
      <c r="AN154" s="25">
        <f t="shared" si="204"/>
        <v>916</v>
      </c>
      <c r="AO154" s="25">
        <f t="shared" si="204"/>
        <v>3538</v>
      </c>
      <c r="AP154" s="25">
        <f t="shared" si="204"/>
        <v>4220</v>
      </c>
      <c r="AQ154" s="25">
        <f t="shared" si="204"/>
        <v>649</v>
      </c>
      <c r="AR154" s="25">
        <f t="shared" si="204"/>
        <v>0</v>
      </c>
      <c r="AS154" s="25">
        <f t="shared" si="204"/>
        <v>4565</v>
      </c>
      <c r="AT154" s="25">
        <f t="shared" si="204"/>
        <v>2850</v>
      </c>
      <c r="AU154" s="25">
        <f t="shared" si="204"/>
        <v>1118</v>
      </c>
      <c r="AV154" s="25">
        <f t="shared" si="204"/>
        <v>1117</v>
      </c>
      <c r="AW154" s="25">
        <f t="shared" si="204"/>
        <v>2263</v>
      </c>
      <c r="AX154" s="25">
        <f t="shared" si="204"/>
        <v>0</v>
      </c>
      <c r="AY154" s="25">
        <f t="shared" si="204"/>
        <v>1234</v>
      </c>
      <c r="AZ154" s="25">
        <f t="shared" si="204"/>
        <v>980</v>
      </c>
      <c r="BA154" s="25">
        <f t="shared" si="204"/>
        <v>0</v>
      </c>
      <c r="BB154" s="25">
        <f t="shared" si="204"/>
        <v>3022</v>
      </c>
      <c r="BC154" s="25">
        <f t="shared" si="204"/>
        <v>3036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1219</v>
      </c>
      <c r="CP154" s="25">
        <f t="shared" si="203"/>
        <v>4562</v>
      </c>
      <c r="CQ154" s="25">
        <f t="shared" si="203"/>
        <v>2214</v>
      </c>
      <c r="CR154" s="25">
        <f t="shared" si="203"/>
        <v>3530</v>
      </c>
      <c r="CS154" s="25">
        <f t="shared" si="203"/>
        <v>387</v>
      </c>
      <c r="CT154" s="25">
        <f t="shared" si="203"/>
        <v>2443</v>
      </c>
      <c r="CU154" s="25">
        <f t="shared" si="203"/>
        <v>2103</v>
      </c>
      <c r="CV154" s="25">
        <f t="shared" si="203"/>
        <v>649</v>
      </c>
      <c r="CW154" s="25">
        <f t="shared" si="203"/>
        <v>0</v>
      </c>
      <c r="CX154" s="25">
        <f t="shared" si="203"/>
        <v>0</v>
      </c>
      <c r="CY154" s="25">
        <f t="shared" si="203"/>
        <v>1207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37001</v>
      </c>
      <c r="AK155" s="25">
        <f t="shared" si="205"/>
        <v>149255</v>
      </c>
      <c r="AL155" s="25">
        <f t="shared" si="205"/>
        <v>77542</v>
      </c>
      <c r="AM155" s="25">
        <f t="shared" si="205"/>
        <v>132855</v>
      </c>
      <c r="AN155" s="25">
        <f t="shared" si="205"/>
        <v>39053</v>
      </c>
      <c r="AO155" s="25">
        <f t="shared" si="205"/>
        <v>167210</v>
      </c>
      <c r="AP155" s="25">
        <f t="shared" si="205"/>
        <v>206760</v>
      </c>
      <c r="AQ155" s="25">
        <f t="shared" si="205"/>
        <v>31558</v>
      </c>
      <c r="AR155" s="25">
        <f t="shared" si="205"/>
        <v>0</v>
      </c>
      <c r="AS155" s="25">
        <f t="shared" si="205"/>
        <v>239883</v>
      </c>
      <c r="AT155" s="25">
        <f t="shared" si="205"/>
        <v>150400</v>
      </c>
      <c r="AU155" s="25">
        <f t="shared" si="205"/>
        <v>59280</v>
      </c>
      <c r="AV155" s="25">
        <f t="shared" si="205"/>
        <v>61500</v>
      </c>
      <c r="AW155" s="25">
        <f t="shared" si="205"/>
        <v>129716</v>
      </c>
      <c r="AX155" s="25">
        <f t="shared" si="205"/>
        <v>0</v>
      </c>
      <c r="AY155" s="25">
        <f t="shared" si="205"/>
        <v>70420</v>
      </c>
      <c r="AZ155" s="25">
        <f t="shared" si="205"/>
        <v>55300</v>
      </c>
      <c r="BA155" s="25">
        <f t="shared" si="205"/>
        <v>0</v>
      </c>
      <c r="BB155" s="25">
        <f t="shared" si="205"/>
        <v>184730</v>
      </c>
      <c r="BC155" s="25">
        <f t="shared" si="205"/>
        <v>185356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37001</v>
      </c>
      <c r="CP155" s="25">
        <f t="shared" si="203"/>
        <v>149255</v>
      </c>
      <c r="CQ155" s="25">
        <f t="shared" si="203"/>
        <v>77542</v>
      </c>
      <c r="CR155" s="25">
        <f t="shared" si="203"/>
        <v>132855</v>
      </c>
      <c r="CS155" s="25">
        <f t="shared" si="203"/>
        <v>15630</v>
      </c>
      <c r="CT155" s="25">
        <f t="shared" si="203"/>
        <v>116665</v>
      </c>
      <c r="CU155" s="25">
        <f t="shared" si="203"/>
        <v>100000</v>
      </c>
      <c r="CV155" s="25">
        <f t="shared" si="203"/>
        <v>31558</v>
      </c>
      <c r="CW155" s="25">
        <f t="shared" si="203"/>
        <v>0</v>
      </c>
      <c r="CX155" s="25">
        <f t="shared" si="203"/>
        <v>0</v>
      </c>
      <c r="CY155" s="25">
        <f t="shared" si="203"/>
        <v>63670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3</v>
      </c>
      <c r="AK156" s="25">
        <f t="shared" si="206"/>
        <v>35</v>
      </c>
      <c r="AL156" s="25">
        <f t="shared" si="206"/>
        <v>3</v>
      </c>
      <c r="AM156" s="25">
        <f t="shared" si="206"/>
        <v>10</v>
      </c>
      <c r="AN156" s="25">
        <f t="shared" si="206"/>
        <v>11</v>
      </c>
      <c r="AO156" s="25">
        <f t="shared" si="206"/>
        <v>8</v>
      </c>
      <c r="AP156" s="25">
        <f t="shared" si="206"/>
        <v>15</v>
      </c>
      <c r="AQ156" s="25">
        <f t="shared" si="206"/>
        <v>6</v>
      </c>
      <c r="AR156" s="25">
        <f t="shared" si="206"/>
        <v>0</v>
      </c>
      <c r="AS156" s="25">
        <f t="shared" si="206"/>
        <v>12</v>
      </c>
      <c r="AT156" s="25">
        <f t="shared" si="206"/>
        <v>9</v>
      </c>
      <c r="AU156" s="25">
        <f t="shared" si="206"/>
        <v>2</v>
      </c>
      <c r="AV156" s="25">
        <f t="shared" si="206"/>
        <v>9</v>
      </c>
      <c r="AW156" s="25">
        <f t="shared" si="206"/>
        <v>16</v>
      </c>
      <c r="AX156" s="25">
        <f t="shared" si="206"/>
        <v>0</v>
      </c>
      <c r="AY156" s="25">
        <f t="shared" si="206"/>
        <v>7</v>
      </c>
      <c r="AZ156" s="25">
        <f t="shared" si="206"/>
        <v>7</v>
      </c>
      <c r="BA156" s="25">
        <f t="shared" si="206"/>
        <v>0</v>
      </c>
      <c r="BB156" s="25">
        <f t="shared" si="206"/>
        <v>7</v>
      </c>
      <c r="BC156" s="25">
        <f t="shared" si="206"/>
        <v>7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>
        <f>IF(AJ153&gt;0,AJ155/AJ154,"")</f>
        <v>30.353568498769484</v>
      </c>
      <c r="AK159" s="15">
        <f t="shared" si="209"/>
        <v>32.717010083296799</v>
      </c>
      <c r="AL159" s="15">
        <f t="shared" si="209"/>
        <v>35.023486901535684</v>
      </c>
      <c r="AM159" s="15">
        <f t="shared" si="209"/>
        <v>37.635977337110482</v>
      </c>
      <c r="AN159" s="15">
        <f t="shared" si="209"/>
        <v>42.634279475982531</v>
      </c>
      <c r="AO159" s="15">
        <f t="shared" si="209"/>
        <v>47.261164499717353</v>
      </c>
      <c r="AP159" s="15">
        <f t="shared" si="209"/>
        <v>48.995260663507111</v>
      </c>
      <c r="AQ159" s="15">
        <f t="shared" si="209"/>
        <v>48.625577812018491</v>
      </c>
      <c r="AR159" s="15" t="str">
        <f t="shared" si="209"/>
        <v/>
      </c>
      <c r="AS159" s="15">
        <f>IF(AS153&gt;0,AS155/AS154,"")</f>
        <v>52.548302300109526</v>
      </c>
      <c r="AT159" s="15">
        <f t="shared" si="209"/>
        <v>52.771929824561404</v>
      </c>
      <c r="AU159" s="15">
        <f t="shared" si="209"/>
        <v>53.02325581395349</v>
      </c>
      <c r="AV159" s="15">
        <f t="shared" si="209"/>
        <v>55.058191584601609</v>
      </c>
      <c r="AW159" s="15">
        <f t="shared" si="209"/>
        <v>57.320371188687581</v>
      </c>
      <c r="AX159" s="15" t="str">
        <f t="shared" si="209"/>
        <v/>
      </c>
      <c r="AY159" s="15">
        <f t="shared" si="209"/>
        <v>57.066450567260937</v>
      </c>
      <c r="AZ159" s="15">
        <f t="shared" si="209"/>
        <v>56.428571428571431</v>
      </c>
      <c r="BA159" s="15" t="str">
        <f t="shared" si="209"/>
        <v/>
      </c>
      <c r="BB159" s="15">
        <f t="shared" si="209"/>
        <v>61.128391793514226</v>
      </c>
      <c r="BC159" s="15">
        <f t="shared" si="209"/>
        <v>61.052700922266141</v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>
        <f t="shared" si="210"/>
        <v>44.277882797731571</v>
      </c>
      <c r="CT159" s="15">
        <f t="shared" si="210"/>
        <v>46.159817351598171</v>
      </c>
      <c r="CU159" s="15">
        <f t="shared" si="210"/>
        <v>50.429853566367498</v>
      </c>
      <c r="CV159" s="15" t="str">
        <f t="shared" si="210"/>
        <v/>
      </c>
      <c r="CW159" s="15" t="str">
        <f t="shared" si="210"/>
        <v/>
      </c>
      <c r="CX159" s="15">
        <f t="shared" si="210"/>
        <v>52.548302300109526</v>
      </c>
      <c r="CY159" s="15">
        <f t="shared" si="210"/>
        <v>52.787583688374923</v>
      </c>
      <c r="CZ159" s="15">
        <f t="shared" si="210"/>
        <v>53.02325581395349</v>
      </c>
      <c r="DA159" s="15">
        <f t="shared" si="210"/>
        <v>55.058191584601609</v>
      </c>
      <c r="DB159" s="15">
        <f t="shared" si="210"/>
        <v>57.320371188687581</v>
      </c>
      <c r="DC159" s="15" t="str">
        <f t="shared" si="210"/>
        <v/>
      </c>
      <c r="DD159" s="15">
        <f t="shared" si="210"/>
        <v>57.066450567260937</v>
      </c>
      <c r="DE159" s="15">
        <f t="shared" si="210"/>
        <v>56.428571428571431</v>
      </c>
      <c r="DF159" s="15" t="str">
        <f t="shared" si="210"/>
        <v/>
      </c>
      <c r="DG159" s="15">
        <f t="shared" si="210"/>
        <v>61.128391793514226</v>
      </c>
      <c r="DH159" s="15">
        <f t="shared" si="210"/>
        <v>61.052700922266141</v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>
        <f t="shared" si="211"/>
        <v>1219</v>
      </c>
      <c r="AK160" s="27">
        <f t="shared" si="211"/>
        <v>4562</v>
      </c>
      <c r="AL160" s="27">
        <f t="shared" si="211"/>
        <v>2214</v>
      </c>
      <c r="AM160" s="27">
        <f t="shared" si="211"/>
        <v>3530</v>
      </c>
      <c r="AN160" s="27">
        <f t="shared" si="211"/>
        <v>916</v>
      </c>
      <c r="AO160" s="27">
        <f t="shared" si="211"/>
        <v>3538</v>
      </c>
      <c r="AP160" s="27">
        <f t="shared" si="211"/>
        <v>4220</v>
      </c>
      <c r="AQ160" s="27">
        <f t="shared" si="211"/>
        <v>649</v>
      </c>
      <c r="AR160" s="27" t="str">
        <f t="shared" si="211"/>
        <v/>
      </c>
      <c r="AS160" s="27">
        <f t="shared" si="211"/>
        <v>4565</v>
      </c>
      <c r="AT160" s="27">
        <f t="shared" si="211"/>
        <v>2850</v>
      </c>
      <c r="AU160" s="27">
        <f t="shared" si="211"/>
        <v>1118</v>
      </c>
      <c r="AV160" s="27">
        <f t="shared" si="211"/>
        <v>1117</v>
      </c>
      <c r="AW160" s="27">
        <f t="shared" si="211"/>
        <v>2263</v>
      </c>
      <c r="AX160" s="27" t="str">
        <f t="shared" si="211"/>
        <v/>
      </c>
      <c r="AY160" s="27">
        <f t="shared" si="211"/>
        <v>1234</v>
      </c>
      <c r="AZ160" s="27">
        <f t="shared" si="211"/>
        <v>980</v>
      </c>
      <c r="BA160" s="27" t="str">
        <f t="shared" si="211"/>
        <v/>
      </c>
      <c r="BB160" s="27">
        <f t="shared" si="211"/>
        <v>3022</v>
      </c>
      <c r="BC160" s="27">
        <f t="shared" si="211"/>
        <v>3036</v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>
        <f t="shared" si="212"/>
        <v>529</v>
      </c>
      <c r="CT160" s="27">
        <f t="shared" si="212"/>
        <v>1095</v>
      </c>
      <c r="CU160" s="27">
        <f t="shared" si="212"/>
        <v>2117</v>
      </c>
      <c r="CV160" s="27" t="str">
        <f t="shared" si="212"/>
        <v/>
      </c>
      <c r="CW160" s="27" t="str">
        <f t="shared" si="212"/>
        <v/>
      </c>
      <c r="CX160" s="27">
        <f t="shared" si="212"/>
        <v>4565</v>
      </c>
      <c r="CY160" s="27">
        <f t="shared" si="212"/>
        <v>1643</v>
      </c>
      <c r="CZ160" s="27">
        <f t="shared" si="212"/>
        <v>1118</v>
      </c>
      <c r="DA160" s="27">
        <f t="shared" si="212"/>
        <v>1117</v>
      </c>
      <c r="DB160" s="27">
        <f t="shared" si="212"/>
        <v>2263</v>
      </c>
      <c r="DC160" s="27" t="str">
        <f t="shared" si="212"/>
        <v/>
      </c>
      <c r="DD160" s="27">
        <f t="shared" si="212"/>
        <v>1234</v>
      </c>
      <c r="DE160" s="27">
        <f t="shared" si="212"/>
        <v>980</v>
      </c>
      <c r="DF160" s="27" t="str">
        <f t="shared" si="212"/>
        <v/>
      </c>
      <c r="DG160" s="27">
        <f t="shared" si="212"/>
        <v>3022</v>
      </c>
      <c r="DH160" s="27">
        <f t="shared" si="212"/>
        <v>3036</v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5.25</v>
      </c>
      <c r="AK161" s="15">
        <f t="shared" si="213"/>
        <v>5.7142857142857144</v>
      </c>
      <c r="AL161" s="15">
        <f t="shared" si="213"/>
        <v>1.8571428571428572</v>
      </c>
      <c r="AM161" s="15">
        <f t="shared" si="213"/>
        <v>3</v>
      </c>
      <c r="AN161" s="15">
        <f t="shared" si="213"/>
        <v>5.5</v>
      </c>
      <c r="AO161" s="15">
        <f t="shared" si="213"/>
        <v>2.6666666666666665</v>
      </c>
      <c r="AP161" s="15">
        <f t="shared" si="213"/>
        <v>4.25</v>
      </c>
      <c r="AQ161" s="15">
        <f t="shared" si="213"/>
        <v>5.5</v>
      </c>
      <c r="AR161" s="15">
        <f t="shared" si="213"/>
        <v>3.2</v>
      </c>
      <c r="AS161" s="15">
        <f t="shared" si="213"/>
        <v>2.8333333333333335</v>
      </c>
      <c r="AT161" s="15">
        <f t="shared" si="213"/>
        <v>3</v>
      </c>
      <c r="AU161" s="15">
        <f t="shared" si="213"/>
        <v>2.5</v>
      </c>
      <c r="AV161" s="15">
        <f t="shared" si="213"/>
        <v>4.666666666666667</v>
      </c>
      <c r="AW161" s="15">
        <f t="shared" si="213"/>
        <v>8</v>
      </c>
      <c r="AX161" s="15" t="str">
        <f t="shared" si="213"/>
        <v/>
      </c>
      <c r="AY161" s="15">
        <f t="shared" si="213"/>
        <v>5</v>
      </c>
      <c r="AZ161" s="15">
        <f t="shared" si="213"/>
        <v>7</v>
      </c>
      <c r="BA161" s="15" t="str">
        <f t="shared" si="213"/>
        <v/>
      </c>
      <c r="BB161" s="15">
        <f t="shared" si="213"/>
        <v>7</v>
      </c>
      <c r="BC161" s="15">
        <f t="shared" si="213"/>
        <v>7</v>
      </c>
      <c r="BD161" s="15">
        <f t="shared" si="213"/>
        <v>3</v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>
        <f t="shared" si="215"/>
        <v>30.353568498769484</v>
      </c>
      <c r="CP164" s="15">
        <f t="shared" si="215"/>
        <v>32.717010083296799</v>
      </c>
      <c r="CQ164" s="15">
        <f t="shared" si="215"/>
        <v>35.023486901535684</v>
      </c>
      <c r="CR164" s="15">
        <f t="shared" si="215"/>
        <v>37.635977337110482</v>
      </c>
      <c r="CS164" s="15">
        <f t="shared" si="215"/>
        <v>40.387596899224803</v>
      </c>
      <c r="CT164" s="15">
        <f t="shared" si="215"/>
        <v>47.754809660253784</v>
      </c>
      <c r="CU164" s="15">
        <f t="shared" si="215"/>
        <v>47.551117451260104</v>
      </c>
      <c r="CV164" s="15">
        <f t="shared" si="215"/>
        <v>48.625577812018491</v>
      </c>
      <c r="CW164" s="15" t="str">
        <f t="shared" si="215"/>
        <v/>
      </c>
      <c r="CX164" s="15" t="str">
        <f t="shared" si="215"/>
        <v/>
      </c>
      <c r="CY164" s="15">
        <f t="shared" si="215"/>
        <v>52.750621375310686</v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>
        <f t="shared" si="216"/>
        <v>1219</v>
      </c>
      <c r="CP165" s="27">
        <f t="shared" si="216"/>
        <v>4562</v>
      </c>
      <c r="CQ165" s="27">
        <f t="shared" si="216"/>
        <v>2214</v>
      </c>
      <c r="CR165" s="27">
        <f t="shared" si="216"/>
        <v>3530</v>
      </c>
      <c r="CS165" s="27">
        <f t="shared" si="216"/>
        <v>387</v>
      </c>
      <c r="CT165" s="27">
        <f t="shared" si="216"/>
        <v>2443</v>
      </c>
      <c r="CU165" s="27">
        <f t="shared" si="216"/>
        <v>2103</v>
      </c>
      <c r="CV165" s="27">
        <f t="shared" si="216"/>
        <v>649</v>
      </c>
      <c r="CW165" s="27" t="str">
        <f t="shared" si="216"/>
        <v/>
      </c>
      <c r="CX165" s="27" t="str">
        <f t="shared" si="216"/>
        <v/>
      </c>
      <c r="CY165" s="27">
        <f t="shared" si="216"/>
        <v>1207</v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74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20/03/2024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I47" zoomScale="116" zoomScaleNormal="100" zoomScaleSheetLayoutView="100" workbookViewId="0">
      <selection activeCell="O69" sqref="O69"/>
    </sheetView>
  </sheetViews>
  <sheetFormatPr baseColWidth="10" defaultColWidth="33.85546875" defaultRowHeight="12.75" x14ac:dyDescent="0.2"/>
  <cols>
    <col min="1" max="2" width="18.42578125" style="51" customWidth="1"/>
    <col min="3" max="3" width="12.42578125" style="52" bestFit="1" customWidth="1"/>
    <col min="4" max="4" width="31.5703125" style="51" customWidth="1"/>
    <col min="5" max="5" width="9.5703125" style="52" bestFit="1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customWidth="1"/>
    <col min="10" max="10" width="8.42578125" style="52" customWidth="1"/>
    <col min="11" max="11" width="9.42578125" style="52" bestFit="1" customWidth="1"/>
    <col min="12" max="12" width="13.42578125" style="114" customWidth="1"/>
    <col min="13" max="13" width="13.42578125" style="95" customWidth="1"/>
    <col min="14" max="14" width="29.85546875" style="391" customWidth="1"/>
    <col min="15" max="15" width="13.140625" style="405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77" t="s">
        <v>232</v>
      </c>
      <c r="B1" s="277"/>
      <c r="C1" s="277"/>
      <c r="D1" s="277"/>
      <c r="E1" s="220"/>
      <c r="F1" s="220"/>
    </row>
    <row r="2" spans="1:152" x14ac:dyDescent="0.2">
      <c r="I2" s="52" t="s">
        <v>111</v>
      </c>
      <c r="J2" s="155">
        <f>MIN(K6:K110)</f>
        <v>0.25809866610205379</v>
      </c>
      <c r="K2" s="155"/>
    </row>
    <row r="3" spans="1:152" x14ac:dyDescent="0.2">
      <c r="A3" s="214"/>
      <c r="B3" s="214"/>
      <c r="I3" s="52" t="s">
        <v>112</v>
      </c>
      <c r="J3" s="155">
        <f>MAX(K6:K110)</f>
        <v>2.2016806722689077</v>
      </c>
      <c r="K3" s="155"/>
    </row>
    <row r="4" spans="1:152" x14ac:dyDescent="0.2">
      <c r="A4" s="215"/>
      <c r="B4" s="215"/>
      <c r="C4" s="108"/>
      <c r="D4" s="215"/>
      <c r="E4" s="115"/>
      <c r="F4" s="115"/>
      <c r="G4" s="115"/>
      <c r="H4" s="115"/>
      <c r="I4" s="115"/>
      <c r="J4" s="115"/>
      <c r="K4" s="115"/>
      <c r="L4" s="116"/>
      <c r="M4" s="117"/>
      <c r="N4" s="392"/>
      <c r="O4" s="406"/>
      <c r="P4" s="116"/>
      <c r="Q4" s="116"/>
      <c r="R4" s="115"/>
      <c r="S4" s="118"/>
    </row>
    <row r="5" spans="1:152" x14ac:dyDescent="0.2">
      <c r="A5" s="200" t="s">
        <v>81</v>
      </c>
      <c r="B5" s="200" t="s">
        <v>28</v>
      </c>
      <c r="C5" s="213" t="s">
        <v>107</v>
      </c>
      <c r="D5" s="218" t="s">
        <v>1</v>
      </c>
      <c r="E5" s="218" t="s">
        <v>82</v>
      </c>
      <c r="F5" s="226" t="s">
        <v>91</v>
      </c>
      <c r="G5" s="227" t="s">
        <v>83</v>
      </c>
      <c r="H5" s="228" t="s">
        <v>174</v>
      </c>
      <c r="I5" s="227" t="s">
        <v>84</v>
      </c>
      <c r="J5" s="228" t="s">
        <v>160</v>
      </c>
      <c r="K5" s="229" t="s">
        <v>92</v>
      </c>
      <c r="L5" s="400" t="s">
        <v>85</v>
      </c>
      <c r="M5" s="229" t="s">
        <v>86</v>
      </c>
      <c r="N5" s="229" t="s">
        <v>0</v>
      </c>
      <c r="O5" s="407" t="s">
        <v>2</v>
      </c>
      <c r="P5" s="201" t="s">
        <v>87</v>
      </c>
      <c r="Q5" s="202" t="s">
        <v>88</v>
      </c>
      <c r="R5" s="202" t="s">
        <v>89</v>
      </c>
      <c r="S5" s="57"/>
      <c r="T5" s="122"/>
      <c r="EV5" s="108"/>
    </row>
    <row r="6" spans="1:152" s="7" customFormat="1" x14ac:dyDescent="0.2">
      <c r="A6" s="361" t="s">
        <v>233</v>
      </c>
      <c r="B6" s="361" t="s">
        <v>129</v>
      </c>
      <c r="C6" s="361" t="s">
        <v>105</v>
      </c>
      <c r="D6" s="361" t="s">
        <v>295</v>
      </c>
      <c r="E6" s="361" t="s">
        <v>324</v>
      </c>
      <c r="F6" s="360">
        <v>22.72</v>
      </c>
      <c r="G6" s="360">
        <v>1354</v>
      </c>
      <c r="H6" s="362">
        <f>+Tableau3[[#This Row],[Nbre tiges]]/Tableau3[[#This Row],[S(ha)]]</f>
        <v>59.595070422535215</v>
      </c>
      <c r="I6" s="360">
        <v>636</v>
      </c>
      <c r="J6" s="362">
        <f>+Tableau3[[#This Row],[V tot (m3)]]/Tableau3[[#This Row],[S(ha)]]</f>
        <v>27.992957746478876</v>
      </c>
      <c r="K6" s="363">
        <f>+Tableau3[[#This Row],[V tot (m3)]]/Tableau3[[#This Row],[Nbre tiges]]</f>
        <v>0.46971935007385524</v>
      </c>
      <c r="L6" s="364"/>
      <c r="M6" s="365"/>
      <c r="N6" s="393" t="s">
        <v>202</v>
      </c>
      <c r="O6" s="408">
        <v>0</v>
      </c>
      <c r="P6" s="364"/>
      <c r="Q6" s="364"/>
      <c r="R6" s="361"/>
      <c r="S6" s="56"/>
      <c r="AI6" s="7" t="str">
        <f>IF('BLOC PM'!A128&lt;&gt;"",'BLOC PM'!A128,"")</f>
        <v/>
      </c>
    </row>
    <row r="7" spans="1:152" s="7" customFormat="1" x14ac:dyDescent="0.2">
      <c r="A7" s="361" t="s">
        <v>234</v>
      </c>
      <c r="B7" s="361" t="s">
        <v>129</v>
      </c>
      <c r="C7" s="361" t="s">
        <v>105</v>
      </c>
      <c r="D7" s="361" t="s">
        <v>295</v>
      </c>
      <c r="E7" s="361" t="s">
        <v>189</v>
      </c>
      <c r="F7" s="360">
        <v>19.5</v>
      </c>
      <c r="G7" s="360">
        <v>1436</v>
      </c>
      <c r="H7" s="362">
        <f>+Tableau3[[#This Row],[Nbre tiges]]/Tableau3[[#This Row],[S(ha)]]</f>
        <v>73.641025641025635</v>
      </c>
      <c r="I7" s="360">
        <v>578</v>
      </c>
      <c r="J7" s="362">
        <f>+Tableau3[[#This Row],[V tot (m3)]]/Tableau3[[#This Row],[S(ha)]]</f>
        <v>29.641025641025642</v>
      </c>
      <c r="K7" s="363">
        <f>+Tableau3[[#This Row],[V tot (m3)]]/Tableau3[[#This Row],[Nbre tiges]]</f>
        <v>0.40250696378830081</v>
      </c>
      <c r="L7" s="364">
        <v>19074</v>
      </c>
      <c r="M7" s="365">
        <f>+Tableau3[[#This Row],[Prix de vente (€)]]/Tableau3[[#This Row],[V tot (m3)]]</f>
        <v>33</v>
      </c>
      <c r="N7" s="393" t="s">
        <v>201</v>
      </c>
      <c r="O7" s="408">
        <v>1</v>
      </c>
      <c r="P7" s="364"/>
      <c r="Q7" s="364"/>
      <c r="R7" s="361"/>
      <c r="S7" s="56"/>
    </row>
    <row r="8" spans="1:152" s="7" customFormat="1" x14ac:dyDescent="0.2">
      <c r="A8" s="361" t="s">
        <v>235</v>
      </c>
      <c r="B8" s="361" t="s">
        <v>129</v>
      </c>
      <c r="C8" s="361" t="s">
        <v>105</v>
      </c>
      <c r="D8" s="361" t="s">
        <v>322</v>
      </c>
      <c r="E8" s="361" t="s">
        <v>40</v>
      </c>
      <c r="F8" s="360">
        <v>6.89</v>
      </c>
      <c r="G8" s="360">
        <v>1369</v>
      </c>
      <c r="H8" s="362">
        <f>+Tableau3[[#This Row],[Nbre tiges]]/Tableau3[[#This Row],[S(ha)]]</f>
        <v>198.69375907111757</v>
      </c>
      <c r="I8" s="360">
        <v>1643</v>
      </c>
      <c r="J8" s="362">
        <f>+Tableau3[[#This Row],[V tot (m3)]]/Tableau3[[#This Row],[S(ha)]]</f>
        <v>238.46153846153848</v>
      </c>
      <c r="K8" s="363">
        <f>+Tableau3[[#This Row],[V tot (m3)]]/Tableau3[[#This Row],[Nbre tiges]]</f>
        <v>1.2001460920379838</v>
      </c>
      <c r="L8" s="364">
        <v>86730</v>
      </c>
      <c r="M8" s="365">
        <f>+Tableau3[[#This Row],[Prix de vente (€)]]/Tableau3[[#This Row],[V tot (m3)]]</f>
        <v>52.787583688374923</v>
      </c>
      <c r="N8" s="393" t="s">
        <v>220</v>
      </c>
      <c r="O8" s="408">
        <v>6</v>
      </c>
      <c r="P8" s="364" t="s">
        <v>339</v>
      </c>
      <c r="Q8" s="364" t="s">
        <v>340</v>
      </c>
      <c r="R8" s="361"/>
      <c r="S8" s="56"/>
    </row>
    <row r="9" spans="1:152" s="7" customFormat="1" x14ac:dyDescent="0.2">
      <c r="A9" s="361" t="s">
        <v>236</v>
      </c>
      <c r="B9" s="361" t="s">
        <v>129</v>
      </c>
      <c r="C9" s="361" t="s">
        <v>105</v>
      </c>
      <c r="D9" s="361" t="s">
        <v>321</v>
      </c>
      <c r="E9" s="361" t="s">
        <v>40</v>
      </c>
      <c r="F9" s="360">
        <v>4.09</v>
      </c>
      <c r="G9" s="360">
        <v>530</v>
      </c>
      <c r="H9" s="362">
        <f>+Tableau3[[#This Row],[Nbre tiges]]/Tableau3[[#This Row],[S(ha)]]</f>
        <v>129.58435207823962</v>
      </c>
      <c r="I9" s="360">
        <v>980</v>
      </c>
      <c r="J9" s="362">
        <f>+Tableau3[[#This Row],[V tot (m3)]]/Tableau3[[#This Row],[S(ha)]]</f>
        <v>239.60880195599023</v>
      </c>
      <c r="K9" s="363">
        <f>+Tableau3[[#This Row],[V tot (m3)]]/Tableau3[[#This Row],[Nbre tiges]]</f>
        <v>1.8490566037735849</v>
      </c>
      <c r="L9" s="364">
        <v>55300</v>
      </c>
      <c r="M9" s="365">
        <f>+Tableau3[[#This Row],[Prix de vente (€)]]/Tableau3[[#This Row],[V tot (m3)]]</f>
        <v>56.428571428571431</v>
      </c>
      <c r="N9" s="393" t="s">
        <v>331</v>
      </c>
      <c r="O9" s="408">
        <v>7</v>
      </c>
      <c r="P9" s="364" t="s">
        <v>341</v>
      </c>
      <c r="Q9" s="364" t="s">
        <v>342</v>
      </c>
      <c r="R9" s="361"/>
      <c r="S9" s="56"/>
    </row>
    <row r="10" spans="1:152" s="7" customFormat="1" x14ac:dyDescent="0.2">
      <c r="A10" s="361" t="s">
        <v>237</v>
      </c>
      <c r="B10" s="361" t="s">
        <v>129</v>
      </c>
      <c r="C10" s="361" t="s">
        <v>105</v>
      </c>
      <c r="D10" s="361" t="s">
        <v>321</v>
      </c>
      <c r="E10" s="361" t="s">
        <v>40</v>
      </c>
      <c r="F10" s="360">
        <v>4.8099999999999996</v>
      </c>
      <c r="G10" s="360">
        <v>699</v>
      </c>
      <c r="H10" s="362">
        <f>+Tableau3[[#This Row],[Nbre tiges]]/Tableau3[[#This Row],[S(ha)]]</f>
        <v>145.32224532224532</v>
      </c>
      <c r="I10" s="360">
        <v>1234</v>
      </c>
      <c r="J10" s="362">
        <f>+Tableau3[[#This Row],[V tot (m3)]]/Tableau3[[#This Row],[S(ha)]]</f>
        <v>256.54885654885658</v>
      </c>
      <c r="K10" s="363">
        <f>+Tableau3[[#This Row],[V tot (m3)]]/Tableau3[[#This Row],[Nbre tiges]]</f>
        <v>1.7653791130185981</v>
      </c>
      <c r="L10" s="364">
        <v>70420</v>
      </c>
      <c r="M10" s="365">
        <f>+Tableau3[[#This Row],[Prix de vente (€)]]/Tableau3[[#This Row],[V tot (m3)]]</f>
        <v>57.066450567260937</v>
      </c>
      <c r="N10" s="393" t="s">
        <v>328</v>
      </c>
      <c r="O10" s="408">
        <v>7</v>
      </c>
      <c r="P10" s="364" t="s">
        <v>343</v>
      </c>
      <c r="Q10" s="364" t="s">
        <v>344</v>
      </c>
      <c r="R10" s="361"/>
      <c r="S10" s="56"/>
    </row>
    <row r="11" spans="1:152" s="7" customFormat="1" x14ac:dyDescent="0.2">
      <c r="A11" s="361" t="s">
        <v>238</v>
      </c>
      <c r="B11" s="361" t="s">
        <v>129</v>
      </c>
      <c r="C11" s="361" t="s">
        <v>105</v>
      </c>
      <c r="D11" s="361" t="s">
        <v>321</v>
      </c>
      <c r="E11" s="361" t="s">
        <v>40</v>
      </c>
      <c r="F11" s="360">
        <v>3.09</v>
      </c>
      <c r="G11" s="360">
        <v>845</v>
      </c>
      <c r="H11" s="362">
        <f>+Tableau3[[#This Row],[Nbre tiges]]/Tableau3[[#This Row],[S(ha)]]</f>
        <v>273.46278317152104</v>
      </c>
      <c r="I11" s="360">
        <v>529</v>
      </c>
      <c r="J11" s="362">
        <f>+Tableau3[[#This Row],[V tot (m3)]]/Tableau3[[#This Row],[S(ha)]]</f>
        <v>171.19741100323625</v>
      </c>
      <c r="K11" s="363">
        <f>+Tableau3[[#This Row],[V tot (m3)]]/Tableau3[[#This Row],[Nbre tiges]]</f>
        <v>0.6260355029585799</v>
      </c>
      <c r="L11" s="364">
        <v>23423</v>
      </c>
      <c r="M11" s="365">
        <f>+Tableau3[[#This Row],[Prix de vente (€)]]/Tableau3[[#This Row],[V tot (m3)]]</f>
        <v>44.277882797731571</v>
      </c>
      <c r="N11" s="393" t="s">
        <v>332</v>
      </c>
      <c r="O11" s="408">
        <v>7</v>
      </c>
      <c r="P11" s="364" t="s">
        <v>345</v>
      </c>
      <c r="Q11" s="364" t="s">
        <v>346</v>
      </c>
      <c r="R11" s="361"/>
      <c r="S11" s="56"/>
    </row>
    <row r="12" spans="1:152" s="7" customFormat="1" x14ac:dyDescent="0.2">
      <c r="A12" s="361" t="s">
        <v>239</v>
      </c>
      <c r="B12" s="361" t="s">
        <v>129</v>
      </c>
      <c r="C12" s="342" t="s">
        <v>105</v>
      </c>
      <c r="D12" s="361" t="s">
        <v>321</v>
      </c>
      <c r="E12" s="342" t="s">
        <v>40</v>
      </c>
      <c r="F12" s="343">
        <v>14.32</v>
      </c>
      <c r="G12" s="343">
        <v>2529</v>
      </c>
      <c r="H12" s="421">
        <f>+Tableau3[[#This Row],[Nbre tiges]]/Tableau3[[#This Row],[S(ha)]]</f>
        <v>176.60614525139664</v>
      </c>
      <c r="I12" s="343">
        <v>2117</v>
      </c>
      <c r="J12" s="421">
        <f>+Tableau3[[#This Row],[V tot (m3)]]/Tableau3[[#This Row],[S(ha)]]</f>
        <v>147.83519553072625</v>
      </c>
      <c r="K12" s="344">
        <f>+Tableau3[[#This Row],[V tot (m3)]]/Tableau3[[#This Row],[Nbre tiges]]</f>
        <v>0.83708975879794389</v>
      </c>
      <c r="L12" s="401">
        <v>106760</v>
      </c>
      <c r="M12" s="376">
        <f>+Tableau3[[#This Row],[Prix de vente (€)]]/Tableau3[[#This Row],[V tot (m3)]]</f>
        <v>50.429853566367498</v>
      </c>
      <c r="N12" s="394" t="s">
        <v>329</v>
      </c>
      <c r="O12" s="409">
        <v>8</v>
      </c>
      <c r="P12" s="176" t="s">
        <v>347</v>
      </c>
      <c r="Q12" s="176" t="s">
        <v>348</v>
      </c>
      <c r="R12" s="342"/>
      <c r="S12" s="56"/>
    </row>
    <row r="13" spans="1:152" s="7" customFormat="1" x14ac:dyDescent="0.2">
      <c r="A13" s="361" t="s">
        <v>240</v>
      </c>
      <c r="B13" s="361" t="s">
        <v>129</v>
      </c>
      <c r="C13" s="342" t="s">
        <v>105</v>
      </c>
      <c r="D13" s="361" t="s">
        <v>320</v>
      </c>
      <c r="E13" s="342" t="s">
        <v>40</v>
      </c>
      <c r="F13" s="343">
        <v>11.7</v>
      </c>
      <c r="G13" s="343">
        <v>1417</v>
      </c>
      <c r="H13" s="421">
        <f>+Tableau3[[#This Row],[Nbre tiges]]/Tableau3[[#This Row],[S(ha)]]</f>
        <v>121.11111111111111</v>
      </c>
      <c r="I13" s="343">
        <v>1753</v>
      </c>
      <c r="J13" s="421">
        <f>+Tableau3[[#This Row],[V tot (m3)]]/Tableau3[[#This Row],[S(ha)]]</f>
        <v>149.82905982905984</v>
      </c>
      <c r="K13" s="344">
        <f>+Tableau3[[#This Row],[V tot (m3)]]/Tableau3[[#This Row],[Nbre tiges]]</f>
        <v>1.23712067748765</v>
      </c>
      <c r="L13" s="401">
        <v>94657</v>
      </c>
      <c r="M13" s="376">
        <f>+Tableau3[[#This Row],[Prix de vente (€)]]/Tableau3[[#This Row],[V tot (m3)]]</f>
        <v>53.997147746719911</v>
      </c>
      <c r="N13" s="394" t="s">
        <v>201</v>
      </c>
      <c r="O13" s="409">
        <v>2</v>
      </c>
      <c r="P13" s="176"/>
      <c r="Q13" s="176"/>
      <c r="R13" s="342"/>
      <c r="S13" s="56"/>
    </row>
    <row r="14" spans="1:152" s="7" customFormat="1" x14ac:dyDescent="0.2">
      <c r="A14" s="361" t="s">
        <v>241</v>
      </c>
      <c r="B14" s="361" t="s">
        <v>129</v>
      </c>
      <c r="C14" s="342" t="s">
        <v>105</v>
      </c>
      <c r="D14" s="361" t="s">
        <v>320</v>
      </c>
      <c r="E14" s="342" t="s">
        <v>40</v>
      </c>
      <c r="F14" s="343">
        <v>11.2</v>
      </c>
      <c r="G14" s="343">
        <v>2039</v>
      </c>
      <c r="H14" s="421">
        <f>+Tableau3[[#This Row],[Nbre tiges]]/Tableau3[[#This Row],[S(ha)]]</f>
        <v>182.05357142857144</v>
      </c>
      <c r="I14" s="343">
        <v>2235</v>
      </c>
      <c r="J14" s="421">
        <f>+Tableau3[[#This Row],[V tot (m3)]]/Tableau3[[#This Row],[S(ha)]]</f>
        <v>199.55357142857144</v>
      </c>
      <c r="K14" s="344">
        <f>+Tableau3[[#This Row],[V tot (m3)]]/Tableau3[[#This Row],[Nbre tiges]]</f>
        <v>1.0961255517410495</v>
      </c>
      <c r="L14" s="401">
        <v>118435</v>
      </c>
      <c r="M14" s="376">
        <f>+Tableau3[[#This Row],[Prix de vente (€)]]/Tableau3[[#This Row],[V tot (m3)]]</f>
        <v>52.991051454138706</v>
      </c>
      <c r="N14" s="394" t="s">
        <v>201</v>
      </c>
      <c r="O14" s="409">
        <v>5</v>
      </c>
      <c r="P14" s="176"/>
      <c r="Q14" s="176"/>
      <c r="R14" s="342"/>
      <c r="S14" s="56"/>
    </row>
    <row r="15" spans="1:152" s="7" customFormat="1" x14ac:dyDescent="0.2">
      <c r="A15" s="361" t="s">
        <v>242</v>
      </c>
      <c r="B15" s="361" t="s">
        <v>129</v>
      </c>
      <c r="C15" s="342" t="s">
        <v>105</v>
      </c>
      <c r="D15" s="361" t="s">
        <v>319</v>
      </c>
      <c r="E15" s="342" t="s">
        <v>40</v>
      </c>
      <c r="F15" s="343">
        <v>5.41</v>
      </c>
      <c r="G15" s="343">
        <v>1070</v>
      </c>
      <c r="H15" s="421">
        <f>+Tableau3[[#This Row],[Nbre tiges]]/Tableau3[[#This Row],[S(ha)]]</f>
        <v>197.7818853974122</v>
      </c>
      <c r="I15" s="343">
        <v>1118</v>
      </c>
      <c r="J15" s="421">
        <f>+Tableau3[[#This Row],[V tot (m3)]]/Tableau3[[#This Row],[S(ha)]]</f>
        <v>206.65434380776338</v>
      </c>
      <c r="K15" s="344">
        <f>+Tableau3[[#This Row],[V tot (m3)]]/Tableau3[[#This Row],[Nbre tiges]]</f>
        <v>1.0448598130841122</v>
      </c>
      <c r="L15" s="401">
        <v>57018</v>
      </c>
      <c r="M15" s="376">
        <f>+Tableau3[[#This Row],[Prix de vente (€)]]/Tableau3[[#This Row],[V tot (m3)]]</f>
        <v>51</v>
      </c>
      <c r="N15" s="394" t="s">
        <v>201</v>
      </c>
      <c r="O15" s="409">
        <v>3</v>
      </c>
      <c r="P15" s="176"/>
      <c r="Q15" s="176"/>
      <c r="R15" s="342"/>
      <c r="S15" s="56"/>
    </row>
    <row r="16" spans="1:152" s="7" customFormat="1" x14ac:dyDescent="0.2">
      <c r="A16" s="361" t="s">
        <v>243</v>
      </c>
      <c r="B16" s="361" t="s">
        <v>129</v>
      </c>
      <c r="C16" s="342" t="s">
        <v>105</v>
      </c>
      <c r="D16" s="361" t="s">
        <v>319</v>
      </c>
      <c r="E16" s="342" t="s">
        <v>40</v>
      </c>
      <c r="F16" s="343">
        <v>9.98</v>
      </c>
      <c r="G16" s="343">
        <v>1173</v>
      </c>
      <c r="H16" s="421">
        <f>+Tableau3[[#This Row],[Nbre tiges]]/Tableau3[[#This Row],[S(ha)]]</f>
        <v>117.53507014028055</v>
      </c>
      <c r="I16" s="343">
        <v>1556</v>
      </c>
      <c r="J16" s="421">
        <f>+Tableau3[[#This Row],[V tot (m3)]]/Tableau3[[#This Row],[S(ha)]]</f>
        <v>155.9118236472946</v>
      </c>
      <c r="K16" s="344">
        <f>+Tableau3[[#This Row],[V tot (m3)]]/Tableau3[[#This Row],[Nbre tiges]]</f>
        <v>1.3265132139812448</v>
      </c>
      <c r="L16" s="401">
        <v>85580</v>
      </c>
      <c r="M16" s="376">
        <f>+Tableau3[[#This Row],[Prix de vente (€)]]/Tableau3[[#This Row],[V tot (m3)]]</f>
        <v>55</v>
      </c>
      <c r="N16" s="395" t="s">
        <v>201</v>
      </c>
      <c r="O16" s="410">
        <v>3</v>
      </c>
      <c r="P16" s="176"/>
      <c r="Q16" s="176"/>
      <c r="R16" s="342"/>
      <c r="S16" s="56"/>
    </row>
    <row r="17" spans="1:19" s="7" customFormat="1" x14ac:dyDescent="0.2">
      <c r="A17" s="361" t="s">
        <v>244</v>
      </c>
      <c r="B17" s="361" t="s">
        <v>129</v>
      </c>
      <c r="C17" s="342" t="s">
        <v>105</v>
      </c>
      <c r="D17" s="361" t="s">
        <v>319</v>
      </c>
      <c r="E17" s="342" t="s">
        <v>40</v>
      </c>
      <c r="F17" s="343">
        <v>10.26</v>
      </c>
      <c r="G17" s="343">
        <v>2082</v>
      </c>
      <c r="H17" s="421">
        <f>+Tableau3[[#This Row],[Nbre tiges]]/Tableau3[[#This Row],[S(ha)]]</f>
        <v>202.92397660818713</v>
      </c>
      <c r="I17" s="343">
        <v>1809</v>
      </c>
      <c r="J17" s="421">
        <f>+Tableau3[[#This Row],[V tot (m3)]]/Tableau3[[#This Row],[S(ha)]]</f>
        <v>176.31578947368422</v>
      </c>
      <c r="K17" s="344">
        <f>+Tableau3[[#This Row],[V tot (m3)]]/Tableau3[[#This Row],[Nbre tiges]]</f>
        <v>0.86887608069164268</v>
      </c>
      <c r="L17" s="401">
        <v>92259</v>
      </c>
      <c r="M17" s="376">
        <f>+Tableau3[[#This Row],[Prix de vente (€)]]/Tableau3[[#This Row],[V tot (m3)]]</f>
        <v>51</v>
      </c>
      <c r="N17" s="395" t="s">
        <v>201</v>
      </c>
      <c r="O17" s="410">
        <v>2</v>
      </c>
      <c r="P17" s="176"/>
      <c r="Q17" s="176"/>
      <c r="R17" s="342"/>
      <c r="S17" s="56"/>
    </row>
    <row r="18" spans="1:19" s="7" customFormat="1" x14ac:dyDescent="0.2">
      <c r="A18" s="361" t="s">
        <v>245</v>
      </c>
      <c r="B18" s="361" t="s">
        <v>129</v>
      </c>
      <c r="C18" s="342" t="s">
        <v>105</v>
      </c>
      <c r="D18" s="361" t="s">
        <v>319</v>
      </c>
      <c r="E18" s="342" t="s">
        <v>40</v>
      </c>
      <c r="F18" s="343">
        <v>3.29</v>
      </c>
      <c r="G18" s="343">
        <v>315</v>
      </c>
      <c r="H18" s="421">
        <f>+Tableau3[[#This Row],[Nbre tiges]]/Tableau3[[#This Row],[S(ha)]]</f>
        <v>95.744680851063833</v>
      </c>
      <c r="I18" s="343">
        <v>351</v>
      </c>
      <c r="J18" s="421">
        <f>+Tableau3[[#This Row],[V tot (m3)]]/Tableau3[[#This Row],[S(ha)]]</f>
        <v>106.6869300911854</v>
      </c>
      <c r="K18" s="344">
        <f>+Tableau3[[#This Row],[V tot (m3)]]/Tableau3[[#This Row],[Nbre tiges]]</f>
        <v>1.1142857142857143</v>
      </c>
      <c r="L18" s="401">
        <v>17953</v>
      </c>
      <c r="M18" s="376">
        <f>+Tableau3[[#This Row],[Prix de vente (€)]]/Tableau3[[#This Row],[V tot (m3)]]</f>
        <v>51.148148148148145</v>
      </c>
      <c r="N18" s="394" t="s">
        <v>333</v>
      </c>
      <c r="O18" s="409">
        <v>3</v>
      </c>
      <c r="P18" s="176" t="s">
        <v>349</v>
      </c>
      <c r="Q18" s="176"/>
      <c r="R18" s="342"/>
      <c r="S18" s="56"/>
    </row>
    <row r="19" spans="1:19" s="7" customFormat="1" x14ac:dyDescent="0.2">
      <c r="A19" s="361" t="s">
        <v>246</v>
      </c>
      <c r="B19" s="361" t="s">
        <v>129</v>
      </c>
      <c r="C19" s="342" t="s">
        <v>105</v>
      </c>
      <c r="D19" s="361" t="s">
        <v>319</v>
      </c>
      <c r="E19" s="342" t="s">
        <v>324</v>
      </c>
      <c r="F19" s="343">
        <v>59.42</v>
      </c>
      <c r="G19" s="343">
        <v>4448</v>
      </c>
      <c r="H19" s="421">
        <f>+Tableau3[[#This Row],[Nbre tiges]]/Tableau3[[#This Row],[S(ha)]]</f>
        <v>74.856950521709862</v>
      </c>
      <c r="I19" s="343">
        <v>2214</v>
      </c>
      <c r="J19" s="421">
        <f>+Tableau3[[#This Row],[V tot (m3)]]/Tableau3[[#This Row],[S(ha)]]</f>
        <v>37.260181756984181</v>
      </c>
      <c r="K19" s="344">
        <f>+Tableau3[[#This Row],[V tot (m3)]]/Tableau3[[#This Row],[Nbre tiges]]</f>
        <v>0.49775179856115109</v>
      </c>
      <c r="L19" s="401">
        <v>77542</v>
      </c>
      <c r="M19" s="175">
        <f>+Tableau3[[#This Row],[Prix de vente (€)]]/Tableau3[[#This Row],[V tot (m3)]]</f>
        <v>35.023486901535684</v>
      </c>
      <c r="N19" s="394" t="s">
        <v>221</v>
      </c>
      <c r="O19" s="409">
        <v>3</v>
      </c>
      <c r="P19" s="176" t="s">
        <v>350</v>
      </c>
      <c r="Q19" s="176"/>
      <c r="R19" s="342"/>
      <c r="S19" s="56"/>
    </row>
    <row r="20" spans="1:19" s="7" customFormat="1" x14ac:dyDescent="0.2">
      <c r="A20" s="361" t="s">
        <v>247</v>
      </c>
      <c r="B20" s="361" t="s">
        <v>129</v>
      </c>
      <c r="C20" s="342" t="s">
        <v>105</v>
      </c>
      <c r="D20" s="361" t="s">
        <v>319</v>
      </c>
      <c r="E20" s="342" t="s">
        <v>324</v>
      </c>
      <c r="F20" s="343">
        <v>57.76</v>
      </c>
      <c r="G20" s="343">
        <v>4483</v>
      </c>
      <c r="H20" s="421">
        <f>+Tableau3[[#This Row],[Nbre tiges]]/Tableau3[[#This Row],[S(ha)]]</f>
        <v>77.61426592797784</v>
      </c>
      <c r="I20" s="343">
        <v>2286</v>
      </c>
      <c r="J20" s="421">
        <f>+Tableau3[[#This Row],[V tot (m3)]]/Tableau3[[#This Row],[S(ha)]]</f>
        <v>39.57756232686981</v>
      </c>
      <c r="K20" s="344">
        <f>+Tableau3[[#This Row],[V tot (m3)]]/Tableau3[[#This Row],[Nbre tiges]]</f>
        <v>0.50992638857907646</v>
      </c>
      <c r="L20" s="401">
        <v>84880</v>
      </c>
      <c r="M20" s="175">
        <f>+Tableau3[[#This Row],[Prix de vente (€)]]/Tableau3[[#This Row],[V tot (m3)]]</f>
        <v>37.130358705161854</v>
      </c>
      <c r="N20" s="394" t="s">
        <v>334</v>
      </c>
      <c r="O20" s="409">
        <v>3</v>
      </c>
      <c r="P20" s="176" t="s">
        <v>351</v>
      </c>
      <c r="Q20" s="176"/>
      <c r="R20" s="342"/>
      <c r="S20" s="56"/>
    </row>
    <row r="21" spans="1:19" s="7" customFormat="1" x14ac:dyDescent="0.2">
      <c r="A21" s="361" t="s">
        <v>248</v>
      </c>
      <c r="B21" s="361" t="s">
        <v>129</v>
      </c>
      <c r="C21" s="342" t="s">
        <v>105</v>
      </c>
      <c r="D21" s="361" t="s">
        <v>319</v>
      </c>
      <c r="E21" s="342" t="s">
        <v>324</v>
      </c>
      <c r="F21" s="343">
        <v>14.52</v>
      </c>
      <c r="G21" s="343">
        <v>1143</v>
      </c>
      <c r="H21" s="421">
        <f>+Tableau3[[#This Row],[Nbre tiges]]/Tableau3[[#This Row],[S(ha)]]</f>
        <v>78.719008264462815</v>
      </c>
      <c r="I21" s="343">
        <v>550</v>
      </c>
      <c r="J21" s="421">
        <f>+Tableau3[[#This Row],[V tot (m3)]]/Tableau3[[#This Row],[S(ha)]]</f>
        <v>37.878787878787882</v>
      </c>
      <c r="K21" s="344">
        <f>+Tableau3[[#This Row],[V tot (m3)]]/Tableau3[[#This Row],[Nbre tiges]]</f>
        <v>0.48118985126859143</v>
      </c>
      <c r="L21" s="401">
        <v>17600</v>
      </c>
      <c r="M21" s="175">
        <f>+Tableau3[[#This Row],[Prix de vente (€)]]/Tableau3[[#This Row],[V tot (m3)]]</f>
        <v>32</v>
      </c>
      <c r="N21" s="394" t="s">
        <v>201</v>
      </c>
      <c r="O21" s="409">
        <v>1</v>
      </c>
      <c r="P21" s="176"/>
      <c r="Q21" s="176"/>
      <c r="R21" s="342"/>
      <c r="S21" s="56"/>
    </row>
    <row r="22" spans="1:19" s="7" customFormat="1" x14ac:dyDescent="0.2">
      <c r="A22" s="361" t="s">
        <v>249</v>
      </c>
      <c r="B22" s="361" t="s">
        <v>129</v>
      </c>
      <c r="C22" s="342" t="s">
        <v>105</v>
      </c>
      <c r="D22" s="361" t="s">
        <v>319</v>
      </c>
      <c r="E22" s="342" t="s">
        <v>189</v>
      </c>
      <c r="F22" s="343">
        <v>45.31</v>
      </c>
      <c r="G22" s="343">
        <v>4179</v>
      </c>
      <c r="H22" s="421">
        <f>+Tableau3[[#This Row],[Nbre tiges]]/Tableau3[[#This Row],[S(ha)]]</f>
        <v>92.231295519752805</v>
      </c>
      <c r="I22" s="343">
        <v>1490</v>
      </c>
      <c r="J22" s="421">
        <f>+Tableau3[[#This Row],[V tot (m3)]]/Tableau3[[#This Row],[S(ha)]]</f>
        <v>32.884572941955419</v>
      </c>
      <c r="K22" s="344">
        <f>+Tableau3[[#This Row],[V tot (m3)]]/Tableau3[[#This Row],[Nbre tiges]]</f>
        <v>0.35654462790141184</v>
      </c>
      <c r="L22" s="401">
        <v>47777</v>
      </c>
      <c r="M22" s="175">
        <f>+Tableau3[[#This Row],[Prix de vente (€)]]/Tableau3[[#This Row],[V tot (m3)]]</f>
        <v>32.065100671140939</v>
      </c>
      <c r="N22" s="394" t="s">
        <v>230</v>
      </c>
      <c r="O22" s="409">
        <v>3</v>
      </c>
      <c r="P22" s="176" t="s">
        <v>352</v>
      </c>
      <c r="Q22" s="176"/>
      <c r="R22" s="342"/>
      <c r="S22" s="56"/>
    </row>
    <row r="23" spans="1:19" s="7" customFormat="1" ht="15.75" customHeight="1" x14ac:dyDescent="0.2">
      <c r="A23" s="361" t="s">
        <v>250</v>
      </c>
      <c r="B23" s="361" t="s">
        <v>129</v>
      </c>
      <c r="C23" s="342" t="s">
        <v>105</v>
      </c>
      <c r="D23" s="361" t="s">
        <v>318</v>
      </c>
      <c r="E23" s="342" t="s">
        <v>40</v>
      </c>
      <c r="F23" s="343">
        <v>2.71</v>
      </c>
      <c r="G23" s="343">
        <v>465</v>
      </c>
      <c r="H23" s="421">
        <f>+Tableau3[[#This Row],[Nbre tiges]]/Tableau3[[#This Row],[S(ha)]]</f>
        <v>171.58671586715869</v>
      </c>
      <c r="I23" s="343">
        <v>721</v>
      </c>
      <c r="J23" s="421">
        <f>+Tableau3[[#This Row],[V tot (m3)]]/Tableau3[[#This Row],[S(ha)]]</f>
        <v>266.05166051660518</v>
      </c>
      <c r="K23" s="344">
        <f>+Tableau3[[#This Row],[V tot (m3)]]/Tableau3[[#This Row],[Nbre tiges]]</f>
        <v>1.5505376344086022</v>
      </c>
      <c r="L23" s="401">
        <v>38930</v>
      </c>
      <c r="M23" s="175">
        <f>+Tableau3[[#This Row],[Prix de vente (€)]]/Tableau3[[#This Row],[V tot (m3)]]</f>
        <v>53.994452149791954</v>
      </c>
      <c r="N23" s="394" t="s">
        <v>335</v>
      </c>
      <c r="O23" s="409">
        <v>2</v>
      </c>
      <c r="P23" s="416"/>
      <c r="Q23" s="416"/>
      <c r="R23" s="342"/>
      <c r="S23" s="56"/>
    </row>
    <row r="24" spans="1:19" s="7" customFormat="1" x14ac:dyDescent="0.2">
      <c r="A24" s="361" t="s">
        <v>251</v>
      </c>
      <c r="B24" s="361" t="s">
        <v>129</v>
      </c>
      <c r="C24" s="342" t="s">
        <v>105</v>
      </c>
      <c r="D24" s="361" t="s">
        <v>318</v>
      </c>
      <c r="E24" s="342" t="s">
        <v>40</v>
      </c>
      <c r="F24" s="343">
        <v>4.01</v>
      </c>
      <c r="G24" s="343">
        <v>813</v>
      </c>
      <c r="H24" s="421">
        <f>+Tableau3[[#This Row],[Nbre tiges]]/Tableau3[[#This Row],[S(ha)]]</f>
        <v>202.74314214463843</v>
      </c>
      <c r="I24" s="343">
        <v>1118</v>
      </c>
      <c r="J24" s="421">
        <f>+Tableau3[[#This Row],[V tot (m3)]]/Tableau3[[#This Row],[S(ha)]]</f>
        <v>278.80299251870326</v>
      </c>
      <c r="K24" s="344">
        <f>+Tableau3[[#This Row],[V tot (m3)]]/Tableau3[[#This Row],[Nbre tiges]]</f>
        <v>1.3751537515375154</v>
      </c>
      <c r="L24" s="176">
        <v>59280</v>
      </c>
      <c r="M24" s="175">
        <f>+Tableau3[[#This Row],[Prix de vente (€)]]/Tableau3[[#This Row],[V tot (m3)]]</f>
        <v>53.02325581395349</v>
      </c>
      <c r="N24" s="395" t="s">
        <v>162</v>
      </c>
      <c r="O24" s="410">
        <v>2</v>
      </c>
      <c r="P24" s="176"/>
      <c r="Q24" s="176"/>
      <c r="R24" s="342"/>
      <c r="S24" s="56"/>
    </row>
    <row r="25" spans="1:19" s="7" customFormat="1" x14ac:dyDescent="0.2">
      <c r="A25" s="361" t="s">
        <v>252</v>
      </c>
      <c r="B25" s="361" t="s">
        <v>129</v>
      </c>
      <c r="C25" s="342" t="s">
        <v>105</v>
      </c>
      <c r="D25" s="361" t="s">
        <v>317</v>
      </c>
      <c r="E25" s="342" t="s">
        <v>189</v>
      </c>
      <c r="F25" s="343">
        <v>12.34</v>
      </c>
      <c r="G25" s="343">
        <v>1229</v>
      </c>
      <c r="H25" s="421">
        <f>+Tableau3[[#This Row],[Nbre tiges]]/Tableau3[[#This Row],[S(ha)]]</f>
        <v>99.594813614262563</v>
      </c>
      <c r="I25" s="343">
        <v>446</v>
      </c>
      <c r="J25" s="421">
        <f>+Tableau3[[#This Row],[V tot (m3)]]/Tableau3[[#This Row],[S(ha)]]</f>
        <v>36.142625607779578</v>
      </c>
      <c r="K25" s="344">
        <f>+Tableau3[[#This Row],[V tot (m3)]]/Tableau3[[#This Row],[Nbre tiges]]</f>
        <v>0.36289666395443448</v>
      </c>
      <c r="L25" s="176">
        <v>15100</v>
      </c>
      <c r="M25" s="175">
        <f>+Tableau3[[#This Row],[Prix de vente (€)]]/Tableau3[[#This Row],[V tot (m3)]]</f>
        <v>33.856502242152466</v>
      </c>
      <c r="N25" s="395" t="s">
        <v>214</v>
      </c>
      <c r="O25" s="410">
        <v>9</v>
      </c>
      <c r="P25" s="176" t="s">
        <v>353</v>
      </c>
      <c r="Q25" s="176" t="s">
        <v>355</v>
      </c>
      <c r="R25" s="342"/>
      <c r="S25" s="56"/>
    </row>
    <row r="26" spans="1:19" s="7" customFormat="1" x14ac:dyDescent="0.2">
      <c r="A26" s="342" t="s">
        <v>253</v>
      </c>
      <c r="B26" s="361" t="s">
        <v>129</v>
      </c>
      <c r="C26" s="342" t="s">
        <v>105</v>
      </c>
      <c r="D26" s="361" t="s">
        <v>316</v>
      </c>
      <c r="E26" s="342" t="s">
        <v>326</v>
      </c>
      <c r="F26" s="343">
        <v>4</v>
      </c>
      <c r="G26" s="343">
        <v>461</v>
      </c>
      <c r="H26" s="421">
        <f>+Tableau3[[#This Row],[Nbre tiges]]/Tableau3[[#This Row],[S(ha)]]</f>
        <v>115.25</v>
      </c>
      <c r="I26" s="343">
        <v>823</v>
      </c>
      <c r="J26" s="421">
        <f>+Tableau3[[#This Row],[V tot (m3)]]/Tableau3[[#This Row],[S(ha)]]</f>
        <v>205.75</v>
      </c>
      <c r="K26" s="344">
        <f>+Tableau3[[#This Row],[V tot (m3)]]/Tableau3[[#This Row],[Nbre tiges]]</f>
        <v>1.7852494577006508</v>
      </c>
      <c r="L26" s="176">
        <v>43000</v>
      </c>
      <c r="M26" s="175">
        <f>+Tableau3[[#This Row],[Prix de vente (€)]]/Tableau3[[#This Row],[V tot (m3)]]</f>
        <v>52.247873633049821</v>
      </c>
      <c r="N26" s="395" t="s">
        <v>201</v>
      </c>
      <c r="O26" s="410">
        <v>3</v>
      </c>
      <c r="P26" s="176"/>
      <c r="Q26" s="176"/>
      <c r="R26" s="342"/>
      <c r="S26" s="56"/>
    </row>
    <row r="27" spans="1:19" s="7" customFormat="1" x14ac:dyDescent="0.2">
      <c r="A27" s="342" t="s">
        <v>254</v>
      </c>
      <c r="B27" s="361" t="s">
        <v>129</v>
      </c>
      <c r="C27" s="342" t="s">
        <v>105</v>
      </c>
      <c r="D27" s="361" t="s">
        <v>316</v>
      </c>
      <c r="E27" s="342" t="s">
        <v>189</v>
      </c>
      <c r="F27" s="343">
        <v>48.81</v>
      </c>
      <c r="G27" s="343">
        <v>4723</v>
      </c>
      <c r="H27" s="421">
        <f>+Tableau3[[#This Row],[Nbre tiges]]/Tableau3[[#This Row],[S(ha)]]</f>
        <v>96.762958410161843</v>
      </c>
      <c r="I27" s="343">
        <v>1219</v>
      </c>
      <c r="J27" s="421">
        <f>+Tableau3[[#This Row],[V tot (m3)]]/Tableau3[[#This Row],[S(ha)]]</f>
        <v>24.97439049375128</v>
      </c>
      <c r="K27" s="344">
        <f>+Tableau3[[#This Row],[V tot (m3)]]/Tableau3[[#This Row],[Nbre tiges]]</f>
        <v>0.25809866610205379</v>
      </c>
      <c r="L27" s="176">
        <v>37001</v>
      </c>
      <c r="M27" s="175">
        <f>+Tableau3[[#This Row],[Prix de vente (€)]]/Tableau3[[#This Row],[V tot (m3)]]</f>
        <v>30.353568498769484</v>
      </c>
      <c r="N27" s="395" t="s">
        <v>218</v>
      </c>
      <c r="O27" s="410">
        <v>3</v>
      </c>
      <c r="P27" s="176" t="s">
        <v>354</v>
      </c>
      <c r="Q27" s="176"/>
      <c r="R27" s="342"/>
      <c r="S27" s="56"/>
    </row>
    <row r="28" spans="1:19" s="7" customFormat="1" x14ac:dyDescent="0.2">
      <c r="A28" s="342" t="s">
        <v>255</v>
      </c>
      <c r="B28" s="361" t="s">
        <v>129</v>
      </c>
      <c r="C28" s="342" t="s">
        <v>105</v>
      </c>
      <c r="D28" s="361" t="s">
        <v>315</v>
      </c>
      <c r="E28" s="342" t="s">
        <v>324</v>
      </c>
      <c r="F28" s="343">
        <v>14.68</v>
      </c>
      <c r="G28" s="343">
        <v>355</v>
      </c>
      <c r="H28" s="421">
        <f>+Tableau3[[#This Row],[Nbre tiges]]/Tableau3[[#This Row],[S(ha)]]</f>
        <v>24.182561307901906</v>
      </c>
      <c r="I28" s="343">
        <v>388</v>
      </c>
      <c r="J28" s="421">
        <f>+Tableau3[[#This Row],[V tot (m3)]]/Tableau3[[#This Row],[S(ha)]]</f>
        <v>26.430517711171664</v>
      </c>
      <c r="K28" s="344">
        <f>+Tableau3[[#This Row],[V tot (m3)]]/Tableau3[[#This Row],[Nbre tiges]]</f>
        <v>1.0929577464788733</v>
      </c>
      <c r="L28" s="176">
        <v>19415</v>
      </c>
      <c r="M28" s="175">
        <f>+Tableau3[[#This Row],[Prix de vente (€)]]/Tableau3[[#This Row],[V tot (m3)]]</f>
        <v>50.038659793814432</v>
      </c>
      <c r="N28" s="395" t="s">
        <v>201</v>
      </c>
      <c r="O28" s="410">
        <v>2</v>
      </c>
      <c r="P28" s="176"/>
      <c r="Q28" s="176"/>
      <c r="R28" s="342"/>
      <c r="S28" s="56"/>
    </row>
    <row r="29" spans="1:19" s="7" customFormat="1" x14ac:dyDescent="0.2">
      <c r="A29" s="342" t="s">
        <v>256</v>
      </c>
      <c r="B29" s="361" t="s">
        <v>129</v>
      </c>
      <c r="C29" s="342" t="s">
        <v>105</v>
      </c>
      <c r="D29" s="361" t="s">
        <v>314</v>
      </c>
      <c r="E29" s="283" t="s">
        <v>326</v>
      </c>
      <c r="F29" s="343">
        <v>10</v>
      </c>
      <c r="G29" s="282">
        <v>1355</v>
      </c>
      <c r="H29" s="421">
        <f>+Tableau3[[#This Row],[Nbre tiges]]/Tableau3[[#This Row],[S(ha)]]</f>
        <v>135.5</v>
      </c>
      <c r="I29" s="282">
        <v>1449</v>
      </c>
      <c r="J29" s="421">
        <f>+Tableau3[[#This Row],[V tot (m3)]]/Tableau3[[#This Row],[S(ha)]]</f>
        <v>144.9</v>
      </c>
      <c r="K29" s="344">
        <f>+Tableau3[[#This Row],[V tot (m3)]]/Tableau3[[#This Row],[Nbre tiges]]</f>
        <v>1.0693726937269372</v>
      </c>
      <c r="L29" s="176">
        <v>75326</v>
      </c>
      <c r="M29" s="175">
        <f>+Tableau3[[#This Row],[Prix de vente (€)]]/Tableau3[[#This Row],[V tot (m3)]]</f>
        <v>51.9848171152519</v>
      </c>
      <c r="N29" s="395" t="s">
        <v>201</v>
      </c>
      <c r="O29" s="410">
        <v>6</v>
      </c>
      <c r="P29" s="176"/>
      <c r="Q29" s="364"/>
      <c r="R29" s="283"/>
      <c r="S29" s="56"/>
    </row>
    <row r="30" spans="1:19" s="7" customFormat="1" x14ac:dyDescent="0.2">
      <c r="A30" s="342" t="s">
        <v>257</v>
      </c>
      <c r="B30" s="361" t="s">
        <v>129</v>
      </c>
      <c r="C30" s="342" t="s">
        <v>105</v>
      </c>
      <c r="D30" s="361" t="s">
        <v>313</v>
      </c>
      <c r="E30" s="361" t="s">
        <v>40</v>
      </c>
      <c r="F30" s="343">
        <v>7.11</v>
      </c>
      <c r="G30" s="360">
        <v>780</v>
      </c>
      <c r="H30" s="421">
        <f>+Tableau3[[#This Row],[Nbre tiges]]/Tableau3[[#This Row],[S(ha)]]</f>
        <v>109.70464135021096</v>
      </c>
      <c r="I30" s="360">
        <v>1117</v>
      </c>
      <c r="J30" s="421">
        <f>+Tableau3[[#This Row],[V tot (m3)]]/Tableau3[[#This Row],[S(ha)]]</f>
        <v>157.10267229254569</v>
      </c>
      <c r="K30" s="344">
        <f>+Tableau3[[#This Row],[V tot (m3)]]/Tableau3[[#This Row],[Nbre tiges]]</f>
        <v>1.4320512820512821</v>
      </c>
      <c r="L30" s="364">
        <v>61500</v>
      </c>
      <c r="M30" s="175">
        <f>+Tableau3[[#This Row],[Prix de vente (€)]]/Tableau3[[#This Row],[V tot (m3)]]</f>
        <v>55.058191584601609</v>
      </c>
      <c r="N30" s="393" t="s">
        <v>331</v>
      </c>
      <c r="O30" s="408">
        <v>9</v>
      </c>
      <c r="P30" s="364" t="s">
        <v>356</v>
      </c>
      <c r="Q30" s="364" t="s">
        <v>357</v>
      </c>
      <c r="R30" s="361"/>
      <c r="S30" s="56"/>
    </row>
    <row r="31" spans="1:19" s="7" customFormat="1" x14ac:dyDescent="0.2">
      <c r="A31" s="361" t="s">
        <v>258</v>
      </c>
      <c r="B31" s="361" t="s">
        <v>129</v>
      </c>
      <c r="C31" s="342" t="s">
        <v>105</v>
      </c>
      <c r="D31" s="361" t="s">
        <v>313</v>
      </c>
      <c r="E31" s="361" t="s">
        <v>189</v>
      </c>
      <c r="F31" s="343">
        <v>19.02</v>
      </c>
      <c r="G31" s="360">
        <v>1677</v>
      </c>
      <c r="H31" s="421">
        <f>+Tableau3[[#This Row],[Nbre tiges]]/Tableau3[[#This Row],[S(ha)]]</f>
        <v>88.170347003154575</v>
      </c>
      <c r="I31" s="360">
        <v>598</v>
      </c>
      <c r="J31" s="421">
        <f>+Tableau3[[#This Row],[V tot (m3)]]/Tableau3[[#This Row],[S(ha)]]</f>
        <v>31.440588853838065</v>
      </c>
      <c r="K31" s="344">
        <f>+Tableau3[[#This Row],[V tot (m3)]]/Tableau3[[#This Row],[Nbre tiges]]</f>
        <v>0.35658914728682173</v>
      </c>
      <c r="L31" s="364">
        <v>20740</v>
      </c>
      <c r="M31" s="175">
        <f>+Tableau3[[#This Row],[Prix de vente (€)]]/Tableau3[[#This Row],[V tot (m3)]]</f>
        <v>34.682274247491641</v>
      </c>
      <c r="N31" s="393" t="s">
        <v>220</v>
      </c>
      <c r="O31" s="408">
        <v>7</v>
      </c>
      <c r="P31" s="364" t="s">
        <v>358</v>
      </c>
      <c r="Q31" s="364" t="s">
        <v>359</v>
      </c>
      <c r="R31" s="361"/>
      <c r="S31" s="56"/>
    </row>
    <row r="32" spans="1:19" s="7" customFormat="1" x14ac:dyDescent="0.2">
      <c r="A32" s="361" t="s">
        <v>259</v>
      </c>
      <c r="B32" s="361" t="s">
        <v>129</v>
      </c>
      <c r="C32" s="342" t="s">
        <v>105</v>
      </c>
      <c r="D32" s="361" t="s">
        <v>313</v>
      </c>
      <c r="E32" s="361" t="s">
        <v>189</v>
      </c>
      <c r="F32" s="343">
        <v>7.67</v>
      </c>
      <c r="G32" s="360">
        <v>891</v>
      </c>
      <c r="H32" s="421">
        <f>+Tableau3[[#This Row],[Nbre tiges]]/Tableau3[[#This Row],[S(ha)]]</f>
        <v>116.16688396349413</v>
      </c>
      <c r="I32" s="360">
        <v>303</v>
      </c>
      <c r="J32" s="421">
        <f>+Tableau3[[#This Row],[V tot (m3)]]/Tableau3[[#This Row],[S(ha)]]</f>
        <v>39.504563233376793</v>
      </c>
      <c r="K32" s="344">
        <f>+Tableau3[[#This Row],[V tot (m3)]]/Tableau3[[#This Row],[Nbre tiges]]</f>
        <v>0.34006734006734007</v>
      </c>
      <c r="L32" s="364">
        <v>9600</v>
      </c>
      <c r="M32" s="175">
        <f>+Tableau3[[#This Row],[Prix de vente (€)]]/Tableau3[[#This Row],[V tot (m3)]]</f>
        <v>31.683168316831683</v>
      </c>
      <c r="N32" s="393" t="s">
        <v>201</v>
      </c>
      <c r="O32" s="408">
        <v>5</v>
      </c>
      <c r="P32" s="364"/>
      <c r="Q32" s="364"/>
      <c r="R32" s="361"/>
      <c r="S32" s="56"/>
    </row>
    <row r="33" spans="1:35" s="7" customFormat="1" x14ac:dyDescent="0.2">
      <c r="A33" s="361" t="s">
        <v>260</v>
      </c>
      <c r="B33" s="361" t="s">
        <v>129</v>
      </c>
      <c r="C33" s="342" t="s">
        <v>105</v>
      </c>
      <c r="D33" s="361" t="s">
        <v>312</v>
      </c>
      <c r="E33" s="361" t="s">
        <v>40</v>
      </c>
      <c r="F33" s="343">
        <v>8</v>
      </c>
      <c r="G33" s="360">
        <v>1431</v>
      </c>
      <c r="H33" s="421">
        <f>+Tableau3[[#This Row],[Nbre tiges]]/Tableau3[[#This Row],[S(ha)]]</f>
        <v>178.875</v>
      </c>
      <c r="I33" s="360">
        <v>2035</v>
      </c>
      <c r="J33" s="421">
        <f>+Tableau3[[#This Row],[V tot (m3)]]/Tableau3[[#This Row],[S(ha)]]</f>
        <v>254.375</v>
      </c>
      <c r="K33" s="344">
        <f>+Tableau3[[#This Row],[V tot (m3)]]/Tableau3[[#This Row],[Nbre tiges]]</f>
        <v>1.4220824598183088</v>
      </c>
      <c r="L33" s="364">
        <v>116000</v>
      </c>
      <c r="M33" s="175">
        <f>+Tableau3[[#This Row],[Prix de vente (€)]]/Tableau3[[#This Row],[V tot (m3)]]</f>
        <v>57.002457002457</v>
      </c>
      <c r="N33" s="393" t="s">
        <v>201</v>
      </c>
      <c r="O33" s="408">
        <v>3</v>
      </c>
      <c r="P33" s="364" t="s">
        <v>135</v>
      </c>
      <c r="Q33" s="364"/>
      <c r="R33" s="361"/>
      <c r="S33" s="56"/>
    </row>
    <row r="34" spans="1:35" s="7" customFormat="1" x14ac:dyDescent="0.2">
      <c r="A34" s="361" t="s">
        <v>261</v>
      </c>
      <c r="B34" s="361" t="s">
        <v>129</v>
      </c>
      <c r="C34" s="342" t="s">
        <v>105</v>
      </c>
      <c r="D34" s="361" t="s">
        <v>312</v>
      </c>
      <c r="E34" s="361" t="s">
        <v>324</v>
      </c>
      <c r="F34" s="343">
        <v>23.95</v>
      </c>
      <c r="G34" s="360">
        <v>1836</v>
      </c>
      <c r="H34" s="421">
        <f>+Tableau3[[#This Row],[Nbre tiges]]/Tableau3[[#This Row],[S(ha)]]</f>
        <v>76.659707724425886</v>
      </c>
      <c r="I34" s="360">
        <v>933</v>
      </c>
      <c r="J34" s="421">
        <f>+Tableau3[[#This Row],[V tot (m3)]]/Tableau3[[#This Row],[S(ha)]]</f>
        <v>38.956158663883087</v>
      </c>
      <c r="K34" s="344">
        <f>+Tableau3[[#This Row],[V tot (m3)]]/Tableau3[[#This Row],[Nbre tiges]]</f>
        <v>0.50816993464052285</v>
      </c>
      <c r="L34" s="364">
        <v>36760</v>
      </c>
      <c r="M34" s="175">
        <f>+Tableau3[[#This Row],[Prix de vente (€)]]/Tableau3[[#This Row],[V tot (m3)]]</f>
        <v>39.39978563772776</v>
      </c>
      <c r="N34" s="393" t="s">
        <v>220</v>
      </c>
      <c r="O34" s="408">
        <v>5</v>
      </c>
      <c r="P34" s="364" t="s">
        <v>360</v>
      </c>
      <c r="Q34" s="364" t="s">
        <v>361</v>
      </c>
      <c r="R34" s="361"/>
      <c r="S34" s="56"/>
    </row>
    <row r="35" spans="1:35" s="7" customFormat="1" x14ac:dyDescent="0.2">
      <c r="A35" s="361" t="s">
        <v>262</v>
      </c>
      <c r="B35" s="361" t="s">
        <v>129</v>
      </c>
      <c r="C35" s="342" t="s">
        <v>105</v>
      </c>
      <c r="D35" s="361" t="s">
        <v>296</v>
      </c>
      <c r="E35" s="361" t="s">
        <v>40</v>
      </c>
      <c r="F35" s="343">
        <v>13.98</v>
      </c>
      <c r="G35" s="360">
        <v>1985</v>
      </c>
      <c r="H35" s="421">
        <f>+Tableau3[[#This Row],[Nbre tiges]]/Tableau3[[#This Row],[S(ha)]]</f>
        <v>141.98855507868382</v>
      </c>
      <c r="I35" s="360">
        <v>2294</v>
      </c>
      <c r="J35" s="421">
        <f>+Tableau3[[#This Row],[V tot (m3)]]/Tableau3[[#This Row],[S(ha)]]</f>
        <v>164.09155937052932</v>
      </c>
      <c r="K35" s="344">
        <f>+Tableau3[[#This Row],[V tot (m3)]]/Tableau3[[#This Row],[Nbre tiges]]</f>
        <v>1.1556675062972293</v>
      </c>
      <c r="L35" s="364">
        <v>120210</v>
      </c>
      <c r="M35" s="175">
        <f>+Tableau3[[#This Row],[Prix de vente (€)]]/Tableau3[[#This Row],[V tot (m3)]]</f>
        <v>52.401918047079334</v>
      </c>
      <c r="N35" s="393" t="s">
        <v>336</v>
      </c>
      <c r="O35" s="408">
        <v>4</v>
      </c>
      <c r="P35" s="364" t="s">
        <v>362</v>
      </c>
      <c r="Q35" s="364"/>
      <c r="R35" s="361"/>
      <c r="S35" s="56"/>
      <c r="AI35" s="7" t="str">
        <f>IF('BLOC PM'!A137&lt;&gt;"",'BLOC PM'!A137,"")</f>
        <v/>
      </c>
    </row>
    <row r="36" spans="1:35" s="7" customFormat="1" x14ac:dyDescent="0.2">
      <c r="A36" s="361" t="s">
        <v>263</v>
      </c>
      <c r="B36" s="361" t="s">
        <v>129</v>
      </c>
      <c r="C36" s="342" t="s">
        <v>105</v>
      </c>
      <c r="D36" s="361" t="s">
        <v>296</v>
      </c>
      <c r="E36" s="361" t="s">
        <v>40</v>
      </c>
      <c r="F36" s="343">
        <v>1.22</v>
      </c>
      <c r="G36" s="360">
        <v>119</v>
      </c>
      <c r="H36" s="421">
        <f>+Tableau3[[#This Row],[Nbre tiges]]/Tableau3[[#This Row],[S(ha)]]</f>
        <v>97.540983606557376</v>
      </c>
      <c r="I36" s="360">
        <v>262</v>
      </c>
      <c r="J36" s="421">
        <f>+Tableau3[[#This Row],[V tot (m3)]]/Tableau3[[#This Row],[S(ha)]]</f>
        <v>214.75409836065575</v>
      </c>
      <c r="K36" s="344">
        <f>+Tableau3[[#This Row],[V tot (m3)]]/Tableau3[[#This Row],[Nbre tiges]]</f>
        <v>2.2016806722689077</v>
      </c>
      <c r="L36" s="364">
        <v>14360</v>
      </c>
      <c r="M36" s="175">
        <f>+Tableau3[[#This Row],[Prix de vente (€)]]/Tableau3[[#This Row],[V tot (m3)]]</f>
        <v>54.809160305343511</v>
      </c>
      <c r="N36" s="393" t="s">
        <v>201</v>
      </c>
      <c r="O36" s="408">
        <v>3</v>
      </c>
      <c r="P36" s="364"/>
      <c r="Q36" s="364"/>
      <c r="R36" s="361"/>
      <c r="S36" s="56"/>
    </row>
    <row r="37" spans="1:35" s="7" customFormat="1" x14ac:dyDescent="0.2">
      <c r="A37" s="361" t="s">
        <v>264</v>
      </c>
      <c r="B37" s="361" t="s">
        <v>129</v>
      </c>
      <c r="C37" s="342" t="s">
        <v>105</v>
      </c>
      <c r="D37" s="361" t="s">
        <v>296</v>
      </c>
      <c r="E37" s="361" t="s">
        <v>189</v>
      </c>
      <c r="F37" s="343">
        <v>7.07</v>
      </c>
      <c r="G37" s="360">
        <v>879</v>
      </c>
      <c r="H37" s="421">
        <f>+Tableau3[[#This Row],[Nbre tiges]]/Tableau3[[#This Row],[S(ha)]]</f>
        <v>124.32814710042432</v>
      </c>
      <c r="I37" s="360">
        <v>244</v>
      </c>
      <c r="J37" s="421">
        <f>+Tableau3[[#This Row],[V tot (m3)]]/Tableau3[[#This Row],[S(ha)]]</f>
        <v>34.512022630834508</v>
      </c>
      <c r="K37" s="344">
        <f>+Tableau3[[#This Row],[V tot (m3)]]/Tableau3[[#This Row],[Nbre tiges]]</f>
        <v>0.27758816837315131</v>
      </c>
      <c r="L37" s="364">
        <v>7300</v>
      </c>
      <c r="M37" s="175">
        <f>+Tableau3[[#This Row],[Prix de vente (€)]]/Tableau3[[#This Row],[V tot (m3)]]</f>
        <v>29.918032786885245</v>
      </c>
      <c r="N37" s="393" t="s">
        <v>201</v>
      </c>
      <c r="O37" s="408">
        <v>4</v>
      </c>
      <c r="P37" s="364"/>
      <c r="Q37" s="364"/>
      <c r="R37" s="361"/>
      <c r="S37" s="56"/>
    </row>
    <row r="38" spans="1:35" s="7" customFormat="1" x14ac:dyDescent="0.2">
      <c r="A38" s="361" t="s">
        <v>265</v>
      </c>
      <c r="B38" s="361" t="s">
        <v>129</v>
      </c>
      <c r="C38" s="342" t="s">
        <v>105</v>
      </c>
      <c r="D38" s="361" t="s">
        <v>297</v>
      </c>
      <c r="E38" s="361" t="s">
        <v>40</v>
      </c>
      <c r="F38" s="343">
        <v>4.9400000000000004</v>
      </c>
      <c r="G38" s="360">
        <v>718</v>
      </c>
      <c r="H38" s="421">
        <f>+Tableau3[[#This Row],[Nbre tiges]]/Tableau3[[#This Row],[S(ha)]]</f>
        <v>145.34412955465586</v>
      </c>
      <c r="I38" s="360">
        <v>903</v>
      </c>
      <c r="J38" s="421">
        <f>+Tableau3[[#This Row],[V tot (m3)]]/Tableau3[[#This Row],[S(ha)]]</f>
        <v>182.79352226720647</v>
      </c>
      <c r="K38" s="344">
        <f>+Tableau3[[#This Row],[V tot (m3)]]/Tableau3[[#This Row],[Nbre tiges]]</f>
        <v>1.2576601671309193</v>
      </c>
      <c r="L38" s="364">
        <v>47000</v>
      </c>
      <c r="M38" s="175">
        <f>+Tableau3[[#This Row],[Prix de vente (€)]]/Tableau3[[#This Row],[V tot (m3)]]</f>
        <v>52.048726467331122</v>
      </c>
      <c r="N38" s="393" t="s">
        <v>201</v>
      </c>
      <c r="O38" s="408">
        <v>3</v>
      </c>
      <c r="P38" s="364"/>
      <c r="Q38" s="364"/>
      <c r="R38" s="361"/>
      <c r="S38" s="56"/>
    </row>
    <row r="39" spans="1:35" s="7" customFormat="1" x14ac:dyDescent="0.2">
      <c r="A39" s="361" t="s">
        <v>266</v>
      </c>
      <c r="B39" s="361" t="s">
        <v>129</v>
      </c>
      <c r="C39" s="342" t="s">
        <v>105</v>
      </c>
      <c r="D39" s="361" t="s">
        <v>298</v>
      </c>
      <c r="E39" s="361" t="s">
        <v>327</v>
      </c>
      <c r="F39" s="343">
        <v>8.6999999999999993</v>
      </c>
      <c r="G39" s="360">
        <v>497</v>
      </c>
      <c r="H39" s="421">
        <f>+Tableau3[[#This Row],[Nbre tiges]]/Tableau3[[#This Row],[S(ha)]]</f>
        <v>57.1264367816092</v>
      </c>
      <c r="I39" s="360">
        <v>552</v>
      </c>
      <c r="J39" s="421">
        <f>+Tableau3[[#This Row],[V tot (m3)]]/Tableau3[[#This Row],[S(ha)]]</f>
        <v>63.448275862068968</v>
      </c>
      <c r="K39" s="344">
        <f>+Tableau3[[#This Row],[V tot (m3)]]/Tableau3[[#This Row],[Nbre tiges]]</f>
        <v>1.1106639839034205</v>
      </c>
      <c r="L39" s="364">
        <v>27600</v>
      </c>
      <c r="M39" s="175">
        <f>+Tableau3[[#This Row],[Prix de vente (€)]]/Tableau3[[#This Row],[V tot (m3)]]</f>
        <v>50</v>
      </c>
      <c r="N39" s="393" t="s">
        <v>201</v>
      </c>
      <c r="O39" s="408">
        <v>2</v>
      </c>
      <c r="P39" s="364"/>
      <c r="Q39" s="364"/>
      <c r="R39" s="361"/>
      <c r="S39" s="56"/>
    </row>
    <row r="40" spans="1:35" s="7" customFormat="1" x14ac:dyDescent="0.2">
      <c r="A40" s="361" t="s">
        <v>267</v>
      </c>
      <c r="B40" s="361" t="s">
        <v>129</v>
      </c>
      <c r="C40" s="342" t="s">
        <v>105</v>
      </c>
      <c r="D40" s="361" t="s">
        <v>298</v>
      </c>
      <c r="E40" s="361" t="s">
        <v>324</v>
      </c>
      <c r="F40" s="343">
        <v>10.09</v>
      </c>
      <c r="G40" s="360">
        <v>523</v>
      </c>
      <c r="H40" s="421">
        <f>+Tableau3[[#This Row],[Nbre tiges]]/Tableau3[[#This Row],[S(ha)]]</f>
        <v>51.833498513379581</v>
      </c>
      <c r="I40" s="360">
        <v>311</v>
      </c>
      <c r="J40" s="421">
        <f>+Tableau3[[#This Row],[V tot (m3)]]/Tableau3[[#This Row],[S(ha)]]</f>
        <v>30.822596630327055</v>
      </c>
      <c r="K40" s="344">
        <f>+Tableau3[[#This Row],[V tot (m3)]]/Tableau3[[#This Row],[Nbre tiges]]</f>
        <v>0.5946462715105163</v>
      </c>
      <c r="L40" s="364">
        <v>11215</v>
      </c>
      <c r="M40" s="175">
        <f>+Tableau3[[#This Row],[Prix de vente (€)]]/Tableau3[[#This Row],[V tot (m3)]]</f>
        <v>36.061093247588424</v>
      </c>
      <c r="N40" s="393" t="s">
        <v>329</v>
      </c>
      <c r="O40" s="408">
        <v>2</v>
      </c>
      <c r="P40" s="364"/>
      <c r="Q40" s="364"/>
      <c r="R40" s="361"/>
      <c r="S40" s="56"/>
    </row>
    <row r="41" spans="1:35" s="7" customFormat="1" x14ac:dyDescent="0.2">
      <c r="A41" s="361" t="s">
        <v>268</v>
      </c>
      <c r="B41" s="361" t="s">
        <v>129</v>
      </c>
      <c r="C41" s="342" t="s">
        <v>105</v>
      </c>
      <c r="D41" s="361" t="s">
        <v>299</v>
      </c>
      <c r="E41" s="361" t="s">
        <v>40</v>
      </c>
      <c r="F41" s="343">
        <v>2.89</v>
      </c>
      <c r="G41" s="360">
        <v>295</v>
      </c>
      <c r="H41" s="421">
        <f>+Tableau3[[#This Row],[Nbre tiges]]/Tableau3[[#This Row],[S(ha)]]</f>
        <v>102.07612456747404</v>
      </c>
      <c r="I41" s="360">
        <v>437</v>
      </c>
      <c r="J41" s="421">
        <f>+Tableau3[[#This Row],[V tot (m3)]]/Tableau3[[#This Row],[S(ha)]]</f>
        <v>151.21107266435985</v>
      </c>
      <c r="K41" s="344">
        <f>+Tableau3[[#This Row],[V tot (m3)]]/Tableau3[[#This Row],[Nbre tiges]]</f>
        <v>1.4813559322033898</v>
      </c>
      <c r="L41" s="364">
        <v>19665</v>
      </c>
      <c r="M41" s="175">
        <f>+Tableau3[[#This Row],[Prix de vente (€)]]/Tableau3[[#This Row],[V tot (m3)]]</f>
        <v>45</v>
      </c>
      <c r="N41" s="393" t="s">
        <v>201</v>
      </c>
      <c r="O41" s="408">
        <v>2</v>
      </c>
      <c r="P41" s="364"/>
      <c r="Q41" s="364"/>
      <c r="R41" s="361"/>
      <c r="S41" s="56"/>
    </row>
    <row r="42" spans="1:35" s="7" customFormat="1" ht="25.5" x14ac:dyDescent="0.2">
      <c r="A42" s="361" t="s">
        <v>269</v>
      </c>
      <c r="B42" s="361" t="s">
        <v>129</v>
      </c>
      <c r="C42" s="342" t="s">
        <v>105</v>
      </c>
      <c r="D42" s="361" t="s">
        <v>300</v>
      </c>
      <c r="E42" s="361" t="s">
        <v>40</v>
      </c>
      <c r="F42" s="343">
        <v>8.58</v>
      </c>
      <c r="G42" s="360">
        <v>980</v>
      </c>
      <c r="H42" s="421">
        <f>+Tableau3[[#This Row],[Nbre tiges]]/Tableau3[[#This Row],[S(ha)]]</f>
        <v>114.21911421911422</v>
      </c>
      <c r="I42" s="360">
        <v>1542</v>
      </c>
      <c r="J42" s="421">
        <f>+Tableau3[[#This Row],[V tot (m3)]]/Tableau3[[#This Row],[S(ha)]]</f>
        <v>179.72027972027971</v>
      </c>
      <c r="K42" s="344">
        <f>+Tableau3[[#This Row],[V tot (m3)]]/Tableau3[[#This Row],[Nbre tiges]]</f>
        <v>1.573469387755102</v>
      </c>
      <c r="L42" s="364">
        <v>90786</v>
      </c>
      <c r="M42" s="175">
        <f>+Tableau3[[#This Row],[Prix de vente (€)]]/Tableau3[[#This Row],[V tot (m3)]]</f>
        <v>58.875486381322958</v>
      </c>
      <c r="N42" s="393" t="s">
        <v>330</v>
      </c>
      <c r="O42" s="408">
        <v>14</v>
      </c>
      <c r="P42" s="364" t="s">
        <v>363</v>
      </c>
      <c r="Q42" s="364" t="s">
        <v>364</v>
      </c>
      <c r="R42" s="361"/>
      <c r="S42" s="56"/>
    </row>
    <row r="43" spans="1:35" s="7" customFormat="1" x14ac:dyDescent="0.2">
      <c r="A43" s="361" t="s">
        <v>270</v>
      </c>
      <c r="B43" s="361" t="s">
        <v>129</v>
      </c>
      <c r="C43" s="342" t="s">
        <v>105</v>
      </c>
      <c r="D43" s="361" t="s">
        <v>301</v>
      </c>
      <c r="E43" s="361" t="s">
        <v>40</v>
      </c>
      <c r="F43" s="343">
        <v>8.9</v>
      </c>
      <c r="G43" s="360">
        <v>1439</v>
      </c>
      <c r="H43" s="421">
        <f>+Tableau3[[#This Row],[Nbre tiges]]/Tableau3[[#This Row],[S(ha)]]</f>
        <v>161.68539325842696</v>
      </c>
      <c r="I43" s="360">
        <v>1095</v>
      </c>
      <c r="J43" s="421">
        <f>+Tableau3[[#This Row],[V tot (m3)]]/Tableau3[[#This Row],[S(ha)]]</f>
        <v>123.03370786516854</v>
      </c>
      <c r="K43" s="344">
        <f>+Tableau3[[#This Row],[V tot (m3)]]/Tableau3[[#This Row],[Nbre tiges]]</f>
        <v>0.76094510076441979</v>
      </c>
      <c r="L43" s="364">
        <v>50545</v>
      </c>
      <c r="M43" s="175">
        <f>+Tableau3[[#This Row],[Prix de vente (€)]]/Tableau3[[#This Row],[V tot (m3)]]</f>
        <v>46.159817351598171</v>
      </c>
      <c r="N43" s="393" t="s">
        <v>218</v>
      </c>
      <c r="O43" s="408">
        <v>3</v>
      </c>
      <c r="P43" s="364" t="s">
        <v>365</v>
      </c>
      <c r="Q43" s="364"/>
      <c r="R43" s="361"/>
      <c r="S43" s="56"/>
    </row>
    <row r="44" spans="1:35" s="7" customFormat="1" x14ac:dyDescent="0.2">
      <c r="A44" s="361" t="s">
        <v>271</v>
      </c>
      <c r="B44" s="361" t="s">
        <v>129</v>
      </c>
      <c r="C44" s="342" t="s">
        <v>105</v>
      </c>
      <c r="D44" s="361" t="s">
        <v>301</v>
      </c>
      <c r="E44" s="361" t="s">
        <v>326</v>
      </c>
      <c r="F44" s="343">
        <v>21.01</v>
      </c>
      <c r="G44" s="360">
        <v>3384</v>
      </c>
      <c r="H44" s="421">
        <f>+Tableau3[[#This Row],[Nbre tiges]]/Tableau3[[#This Row],[S(ha)]]</f>
        <v>161.06615897191813</v>
      </c>
      <c r="I44" s="360">
        <v>3834</v>
      </c>
      <c r="J44" s="421">
        <f>+Tableau3[[#This Row],[V tot (m3)]]/Tableau3[[#This Row],[S(ha)]]</f>
        <v>182.48453117563065</v>
      </c>
      <c r="K44" s="344">
        <f>+Tableau3[[#This Row],[V tot (m3)]]/Tableau3[[#This Row],[Nbre tiges]]</f>
        <v>1.1329787234042554</v>
      </c>
      <c r="L44" s="364">
        <v>203202</v>
      </c>
      <c r="M44" s="175">
        <f>+Tableau3[[#This Row],[Prix de vente (€)]]/Tableau3[[#This Row],[V tot (m3)]]</f>
        <v>53</v>
      </c>
      <c r="N44" s="393" t="s">
        <v>201</v>
      </c>
      <c r="O44" s="408">
        <v>3</v>
      </c>
      <c r="P44" s="364"/>
      <c r="Q44" s="364"/>
      <c r="R44" s="361"/>
      <c r="S44" s="56"/>
    </row>
    <row r="45" spans="1:35" s="7" customFormat="1" x14ac:dyDescent="0.2">
      <c r="A45" s="361" t="s">
        <v>272</v>
      </c>
      <c r="B45" s="361" t="s">
        <v>129</v>
      </c>
      <c r="C45" s="342" t="s">
        <v>105</v>
      </c>
      <c r="D45" s="361" t="s">
        <v>301</v>
      </c>
      <c r="E45" s="361" t="s">
        <v>327</v>
      </c>
      <c r="F45" s="343">
        <v>29.36</v>
      </c>
      <c r="G45" s="360">
        <v>2671</v>
      </c>
      <c r="H45" s="421">
        <f>+Tableau3[[#This Row],[Nbre tiges]]/Tableau3[[#This Row],[S(ha)]]</f>
        <v>90.974114441416901</v>
      </c>
      <c r="I45" s="360">
        <v>1898</v>
      </c>
      <c r="J45" s="421">
        <f>+Tableau3[[#This Row],[V tot (m3)]]/Tableau3[[#This Row],[S(ha)]]</f>
        <v>64.64577656675749</v>
      </c>
      <c r="K45" s="344">
        <f>+Tableau3[[#This Row],[V tot (m3)]]/Tableau3[[#This Row],[Nbre tiges]]</f>
        <v>0.71059528266566829</v>
      </c>
      <c r="L45" s="364">
        <v>91050</v>
      </c>
      <c r="M45" s="175">
        <f>+Tableau3[[#This Row],[Prix de vente (€)]]/Tableau3[[#This Row],[V tot (m3)]]</f>
        <v>47.971548998946261</v>
      </c>
      <c r="N45" s="393" t="s">
        <v>218</v>
      </c>
      <c r="O45" s="408">
        <v>3</v>
      </c>
      <c r="P45" s="364" t="s">
        <v>366</v>
      </c>
      <c r="Q45" s="364"/>
      <c r="R45" s="361"/>
      <c r="S45" s="56"/>
    </row>
    <row r="46" spans="1:35" s="7" customFormat="1" x14ac:dyDescent="0.2">
      <c r="A46" s="361" t="s">
        <v>273</v>
      </c>
      <c r="B46" s="361" t="s">
        <v>129</v>
      </c>
      <c r="C46" s="342" t="s">
        <v>105</v>
      </c>
      <c r="D46" s="361" t="s">
        <v>301</v>
      </c>
      <c r="E46" s="361" t="s">
        <v>327</v>
      </c>
      <c r="F46" s="343">
        <v>18.2</v>
      </c>
      <c r="G46" s="360">
        <v>1617</v>
      </c>
      <c r="H46" s="421">
        <f>+Tableau3[[#This Row],[Nbre tiges]]/Tableau3[[#This Row],[S(ha)]]</f>
        <v>88.846153846153854</v>
      </c>
      <c r="I46" s="360">
        <v>1454</v>
      </c>
      <c r="J46" s="421">
        <f>+Tableau3[[#This Row],[V tot (m3)]]/Tableau3[[#This Row],[S(ha)]]</f>
        <v>79.890109890109898</v>
      </c>
      <c r="K46" s="344">
        <f>+Tableau3[[#This Row],[V tot (m3)]]/Tableau3[[#This Row],[Nbre tiges]]</f>
        <v>0.89919604205318493</v>
      </c>
      <c r="L46" s="364">
        <v>68700</v>
      </c>
      <c r="M46" s="175">
        <f>+Tableau3[[#This Row],[Prix de vente (€)]]/Tableau3[[#This Row],[V tot (m3)]]</f>
        <v>47.248968363136179</v>
      </c>
      <c r="N46" s="393" t="s">
        <v>218</v>
      </c>
      <c r="O46" s="408">
        <v>3</v>
      </c>
      <c r="P46" s="364" t="s">
        <v>367</v>
      </c>
      <c r="Q46" s="364"/>
      <c r="R46" s="361"/>
      <c r="S46" s="56"/>
    </row>
    <row r="47" spans="1:35" s="7" customFormat="1" x14ac:dyDescent="0.2">
      <c r="A47" s="361" t="s">
        <v>274</v>
      </c>
      <c r="B47" s="361" t="s">
        <v>129</v>
      </c>
      <c r="C47" s="342" t="s">
        <v>105</v>
      </c>
      <c r="D47" s="361" t="s">
        <v>301</v>
      </c>
      <c r="E47" s="361" t="s">
        <v>200</v>
      </c>
      <c r="F47" s="343">
        <v>26.77</v>
      </c>
      <c r="G47" s="360">
        <v>2295</v>
      </c>
      <c r="H47" s="421">
        <f>+Tableau3[[#This Row],[Nbre tiges]]/Tableau3[[#This Row],[S(ha)]]</f>
        <v>85.730295106462464</v>
      </c>
      <c r="I47" s="360">
        <v>793</v>
      </c>
      <c r="J47" s="421">
        <f>+Tableau3[[#This Row],[V tot (m3)]]/Tableau3[[#This Row],[S(ha)]]</f>
        <v>29.622711991034741</v>
      </c>
      <c r="K47" s="344">
        <f>+Tableau3[[#This Row],[V tot (m3)]]/Tableau3[[#This Row],[Nbre tiges]]</f>
        <v>0.34553376906318084</v>
      </c>
      <c r="L47" s="364">
        <v>26177</v>
      </c>
      <c r="M47" s="175">
        <f>+Tableau3[[#This Row],[Prix de vente (€)]]/Tableau3[[#This Row],[V tot (m3)]]</f>
        <v>33.010088272383356</v>
      </c>
      <c r="N47" s="393" t="s">
        <v>230</v>
      </c>
      <c r="O47" s="408">
        <v>2</v>
      </c>
      <c r="P47" s="364"/>
      <c r="Q47" s="364"/>
      <c r="R47" s="361"/>
      <c r="S47" s="56"/>
    </row>
    <row r="48" spans="1:35" s="7" customFormat="1" x14ac:dyDescent="0.2">
      <c r="A48" s="361" t="s">
        <v>275</v>
      </c>
      <c r="B48" s="361" t="s">
        <v>129</v>
      </c>
      <c r="C48" s="342" t="s">
        <v>105</v>
      </c>
      <c r="D48" s="361" t="s">
        <v>302</v>
      </c>
      <c r="E48" s="361" t="s">
        <v>324</v>
      </c>
      <c r="F48" s="343">
        <v>13.43</v>
      </c>
      <c r="G48" s="360">
        <v>566</v>
      </c>
      <c r="H48" s="421">
        <f>+Tableau3[[#This Row],[Nbre tiges]]/Tableau3[[#This Row],[S(ha)]]</f>
        <v>42.144452717795978</v>
      </c>
      <c r="I48" s="360">
        <v>544</v>
      </c>
      <c r="J48" s="421">
        <f>+Tableau3[[#This Row],[V tot (m3)]]/Tableau3[[#This Row],[S(ha)]]</f>
        <v>40.506329113924053</v>
      </c>
      <c r="K48" s="344">
        <f>+Tableau3[[#This Row],[V tot (m3)]]/Tableau3[[#This Row],[Nbre tiges]]</f>
        <v>0.96113074204946991</v>
      </c>
      <c r="L48" s="364">
        <v>26500</v>
      </c>
      <c r="M48" s="175">
        <f>+Tableau3[[#This Row],[Prix de vente (€)]]/Tableau3[[#This Row],[V tot (m3)]]</f>
        <v>48.713235294117645</v>
      </c>
      <c r="N48" s="393" t="s">
        <v>201</v>
      </c>
      <c r="O48" s="408">
        <v>5</v>
      </c>
      <c r="P48" s="364"/>
      <c r="Q48" s="364"/>
      <c r="R48" s="361"/>
      <c r="S48" s="56"/>
    </row>
    <row r="49" spans="1:19" s="7" customFormat="1" x14ac:dyDescent="0.2">
      <c r="A49" s="361" t="s">
        <v>276</v>
      </c>
      <c r="B49" s="361" t="s">
        <v>129</v>
      </c>
      <c r="C49" s="342" t="s">
        <v>105</v>
      </c>
      <c r="D49" s="361" t="s">
        <v>303</v>
      </c>
      <c r="E49" s="361" t="s">
        <v>324</v>
      </c>
      <c r="F49" s="343">
        <v>8.66</v>
      </c>
      <c r="G49" s="360">
        <v>797</v>
      </c>
      <c r="H49" s="421">
        <f>+Tableau3[[#This Row],[Nbre tiges]]/Tableau3[[#This Row],[S(ha)]]</f>
        <v>92.032332563510394</v>
      </c>
      <c r="I49" s="360">
        <v>332</v>
      </c>
      <c r="J49" s="421">
        <f>+Tableau3[[#This Row],[V tot (m3)]]/Tableau3[[#This Row],[S(ha)]]</f>
        <v>38.337182448036948</v>
      </c>
      <c r="K49" s="344">
        <f>+Tableau3[[#This Row],[V tot (m3)]]/Tableau3[[#This Row],[Nbre tiges]]</f>
        <v>0.41656210790464243</v>
      </c>
      <c r="L49" s="364">
        <v>11000</v>
      </c>
      <c r="M49" s="175">
        <f>+Tableau3[[#This Row],[Prix de vente (€)]]/Tableau3[[#This Row],[V tot (m3)]]</f>
        <v>33.132530120481931</v>
      </c>
      <c r="N49" s="393" t="s">
        <v>201</v>
      </c>
      <c r="O49" s="408">
        <v>4</v>
      </c>
      <c r="P49" s="364"/>
      <c r="Q49" s="364"/>
      <c r="R49" s="361"/>
      <c r="S49" s="56"/>
    </row>
    <row r="50" spans="1:19" s="7" customFormat="1" x14ac:dyDescent="0.2">
      <c r="A50" s="361" t="s">
        <v>277</v>
      </c>
      <c r="B50" s="361" t="s">
        <v>129</v>
      </c>
      <c r="C50" s="342" t="s">
        <v>105</v>
      </c>
      <c r="D50" s="361" t="s">
        <v>304</v>
      </c>
      <c r="E50" s="361" t="s">
        <v>40</v>
      </c>
      <c r="F50" s="343">
        <v>15.6</v>
      </c>
      <c r="G50" s="360">
        <v>1776</v>
      </c>
      <c r="H50" s="421">
        <f>+Tableau3[[#This Row],[Nbre tiges]]/Tableau3[[#This Row],[S(ha)]]</f>
        <v>113.84615384615385</v>
      </c>
      <c r="I50" s="360">
        <v>2256</v>
      </c>
      <c r="J50" s="421">
        <f>+Tableau3[[#This Row],[V tot (m3)]]/Tableau3[[#This Row],[S(ha)]]</f>
        <v>144.61538461538461</v>
      </c>
      <c r="K50" s="344">
        <f>+Tableau3[[#This Row],[V tot (m3)]]/Tableau3[[#This Row],[Nbre tiges]]</f>
        <v>1.2702702702702702</v>
      </c>
      <c r="L50" s="364">
        <v>135355</v>
      </c>
      <c r="M50" s="175">
        <f>+Tableau3[[#This Row],[Prix de vente (€)]]/Tableau3[[#This Row],[V tot (m3)]]</f>
        <v>59.997783687943262</v>
      </c>
      <c r="N50" s="393" t="s">
        <v>201</v>
      </c>
      <c r="O50" s="408">
        <v>1</v>
      </c>
      <c r="P50" s="364"/>
      <c r="Q50" s="364"/>
      <c r="R50" s="361"/>
      <c r="S50" s="56"/>
    </row>
    <row r="51" spans="1:19" s="7" customFormat="1" x14ac:dyDescent="0.2">
      <c r="A51" s="361" t="s">
        <v>278</v>
      </c>
      <c r="B51" s="361" t="s">
        <v>129</v>
      </c>
      <c r="C51" s="342" t="s">
        <v>105</v>
      </c>
      <c r="D51" s="361" t="s">
        <v>305</v>
      </c>
      <c r="E51" s="361" t="s">
        <v>189</v>
      </c>
      <c r="F51" s="343">
        <v>31.39</v>
      </c>
      <c r="G51" s="360">
        <v>2760</v>
      </c>
      <c r="H51" s="421">
        <f>+Tableau3[[#This Row],[Nbre tiges]]/Tableau3[[#This Row],[S(ha)]]</f>
        <v>87.926091111819048</v>
      </c>
      <c r="I51" s="360">
        <v>987</v>
      </c>
      <c r="J51" s="421">
        <f>+Tableau3[[#This Row],[V tot (m3)]]/Tableau3[[#This Row],[S(ha)]]</f>
        <v>31.443134756291812</v>
      </c>
      <c r="K51" s="344">
        <f>+Tableau3[[#This Row],[V tot (m3)]]/Tableau3[[#This Row],[Nbre tiges]]</f>
        <v>0.3576086956521739</v>
      </c>
      <c r="L51" s="364">
        <v>31525</v>
      </c>
      <c r="M51" s="175">
        <f>+Tableau3[[#This Row],[Prix de vente (€)]]/Tableau3[[#This Row],[V tot (m3)]]</f>
        <v>31.940222897669706</v>
      </c>
      <c r="N51" s="393" t="s">
        <v>329</v>
      </c>
      <c r="O51" s="408">
        <v>7</v>
      </c>
      <c r="P51" s="364" t="s">
        <v>368</v>
      </c>
      <c r="Q51" s="364" t="s">
        <v>369</v>
      </c>
      <c r="R51" s="361"/>
      <c r="S51" s="56"/>
    </row>
    <row r="52" spans="1:19" s="7" customFormat="1" x14ac:dyDescent="0.2">
      <c r="A52" s="361" t="s">
        <v>279</v>
      </c>
      <c r="B52" s="361" t="s">
        <v>129</v>
      </c>
      <c r="C52" s="342" t="s">
        <v>105</v>
      </c>
      <c r="D52" s="361" t="s">
        <v>306</v>
      </c>
      <c r="E52" s="361" t="s">
        <v>40</v>
      </c>
      <c r="F52" s="343">
        <v>10</v>
      </c>
      <c r="G52" s="360">
        <v>1454</v>
      </c>
      <c r="H52" s="421">
        <f>+Tableau3[[#This Row],[Nbre tiges]]/Tableau3[[#This Row],[S(ha)]]</f>
        <v>145.4</v>
      </c>
      <c r="I52" s="360">
        <v>3022</v>
      </c>
      <c r="J52" s="421">
        <f>+Tableau3[[#This Row],[V tot (m3)]]/Tableau3[[#This Row],[S(ha)]]</f>
        <v>302.2</v>
      </c>
      <c r="K52" s="344">
        <f>+Tableau3[[#This Row],[V tot (m3)]]/Tableau3[[#This Row],[Nbre tiges]]</f>
        <v>2.0784044016506189</v>
      </c>
      <c r="L52" s="364">
        <v>184730</v>
      </c>
      <c r="M52" s="175">
        <f>+Tableau3[[#This Row],[Prix de vente (€)]]/Tableau3[[#This Row],[V tot (m3)]]</f>
        <v>61.128391793514226</v>
      </c>
      <c r="N52" s="393" t="s">
        <v>337</v>
      </c>
      <c r="O52" s="408">
        <v>7</v>
      </c>
      <c r="P52" s="364" t="s">
        <v>370</v>
      </c>
      <c r="Q52" s="364" t="s">
        <v>371</v>
      </c>
      <c r="R52" s="361"/>
      <c r="S52" s="56"/>
    </row>
    <row r="53" spans="1:19" s="7" customFormat="1" x14ac:dyDescent="0.2">
      <c r="A53" s="361" t="s">
        <v>280</v>
      </c>
      <c r="B53" s="361" t="s">
        <v>129</v>
      </c>
      <c r="C53" s="342" t="s">
        <v>105</v>
      </c>
      <c r="D53" s="361" t="s">
        <v>306</v>
      </c>
      <c r="E53" s="361" t="s">
        <v>40</v>
      </c>
      <c r="F53" s="343">
        <v>10.39</v>
      </c>
      <c r="G53" s="360">
        <v>1388</v>
      </c>
      <c r="H53" s="421">
        <f>+Tableau3[[#This Row],[Nbre tiges]]/Tableau3[[#This Row],[S(ha)]]</f>
        <v>133.58999037536091</v>
      </c>
      <c r="I53" s="360">
        <v>3036</v>
      </c>
      <c r="J53" s="421">
        <f>+Tableau3[[#This Row],[V tot (m3)]]/Tableau3[[#This Row],[S(ha)]]</f>
        <v>292.20404234841192</v>
      </c>
      <c r="K53" s="344">
        <f>+Tableau3[[#This Row],[V tot (m3)]]/Tableau3[[#This Row],[Nbre tiges]]</f>
        <v>2.1873198847262247</v>
      </c>
      <c r="L53" s="364">
        <v>185356</v>
      </c>
      <c r="M53" s="175">
        <f>+Tableau3[[#This Row],[Prix de vente (€)]]/Tableau3[[#This Row],[V tot (m3)]]</f>
        <v>61.052700922266141</v>
      </c>
      <c r="N53" s="393" t="s">
        <v>337</v>
      </c>
      <c r="O53" s="408">
        <v>7</v>
      </c>
      <c r="P53" s="364" t="s">
        <v>372</v>
      </c>
      <c r="Q53" s="364" t="s">
        <v>373</v>
      </c>
      <c r="R53" s="361"/>
      <c r="S53" s="56"/>
    </row>
    <row r="54" spans="1:19" s="7" customFormat="1" x14ac:dyDescent="0.2">
      <c r="A54" s="361" t="s">
        <v>281</v>
      </c>
      <c r="B54" s="361" t="s">
        <v>129</v>
      </c>
      <c r="C54" s="342" t="s">
        <v>105</v>
      </c>
      <c r="D54" s="361" t="s">
        <v>306</v>
      </c>
      <c r="E54" s="361" t="s">
        <v>324</v>
      </c>
      <c r="F54" s="343">
        <v>17.309999999999999</v>
      </c>
      <c r="G54" s="360">
        <v>665</v>
      </c>
      <c r="H54" s="421">
        <f>+Tableau3[[#This Row],[Nbre tiges]]/Tableau3[[#This Row],[S(ha)]]</f>
        <v>38.417099942229925</v>
      </c>
      <c r="I54" s="360">
        <v>649</v>
      </c>
      <c r="J54" s="421">
        <f>+Tableau3[[#This Row],[V tot (m3)]]/Tableau3[[#This Row],[S(ha)]]</f>
        <v>37.492778740612366</v>
      </c>
      <c r="K54" s="344">
        <f>+Tableau3[[#This Row],[V tot (m3)]]/Tableau3[[#This Row],[Nbre tiges]]</f>
        <v>0.97593984962406011</v>
      </c>
      <c r="L54" s="364">
        <v>31558</v>
      </c>
      <c r="M54" s="175">
        <f>+Tableau3[[#This Row],[Prix de vente (€)]]/Tableau3[[#This Row],[V tot (m3)]]</f>
        <v>48.625577812018491</v>
      </c>
      <c r="N54" s="393" t="s">
        <v>221</v>
      </c>
      <c r="O54" s="408">
        <v>6</v>
      </c>
      <c r="P54" s="364" t="s">
        <v>374</v>
      </c>
      <c r="Q54" s="364" t="s">
        <v>375</v>
      </c>
      <c r="R54" s="361"/>
      <c r="S54" s="56"/>
    </row>
    <row r="55" spans="1:19" s="7" customFormat="1" ht="12.75" customHeight="1" x14ac:dyDescent="0.2">
      <c r="A55" s="361" t="s">
        <v>282</v>
      </c>
      <c r="B55" s="361" t="s">
        <v>129</v>
      </c>
      <c r="C55" s="342" t="s">
        <v>105</v>
      </c>
      <c r="D55" s="361" t="s">
        <v>306</v>
      </c>
      <c r="E55" s="361" t="s">
        <v>324</v>
      </c>
      <c r="F55" s="343">
        <v>17.45</v>
      </c>
      <c r="G55" s="360">
        <v>770</v>
      </c>
      <c r="H55" s="421">
        <f>+Tableau3[[#This Row],[Nbre tiges]]/Tableau3[[#This Row],[S(ha)]]</f>
        <v>44.126074498567334</v>
      </c>
      <c r="I55" s="360">
        <v>649</v>
      </c>
      <c r="J55" s="421">
        <f>+Tableau3[[#This Row],[V tot (m3)]]/Tableau3[[#This Row],[S(ha)]]</f>
        <v>37.191977077363902</v>
      </c>
      <c r="K55" s="344">
        <f>+Tableau3[[#This Row],[V tot (m3)]]/Tableau3[[#This Row],[Nbre tiges]]</f>
        <v>0.84285714285714286</v>
      </c>
      <c r="L55" s="364">
        <v>31300</v>
      </c>
      <c r="M55" s="175">
        <f>+Tableau3[[#This Row],[Prix de vente (€)]]/Tableau3[[#This Row],[V tot (m3)]]</f>
        <v>48.228043143297377</v>
      </c>
      <c r="N55" s="393" t="s">
        <v>335</v>
      </c>
      <c r="O55" s="408">
        <v>4</v>
      </c>
      <c r="P55" s="364" t="s">
        <v>376</v>
      </c>
      <c r="Q55" s="364"/>
      <c r="R55" s="361"/>
      <c r="S55" s="56"/>
    </row>
    <row r="56" spans="1:19" s="7" customFormat="1" x14ac:dyDescent="0.2">
      <c r="A56" s="361" t="s">
        <v>283</v>
      </c>
      <c r="B56" s="361" t="s">
        <v>129</v>
      </c>
      <c r="C56" s="342" t="s">
        <v>105</v>
      </c>
      <c r="D56" s="361" t="s">
        <v>306</v>
      </c>
      <c r="E56" s="361" t="s">
        <v>189</v>
      </c>
      <c r="F56" s="343">
        <v>18.07</v>
      </c>
      <c r="G56" s="360">
        <v>2565</v>
      </c>
      <c r="H56" s="421">
        <f>+Tableau3[[#This Row],[Nbre tiges]]/Tableau3[[#This Row],[S(ha)]]</f>
        <v>141.94798007747647</v>
      </c>
      <c r="I56" s="360">
        <v>679</v>
      </c>
      <c r="J56" s="421">
        <f>+Tableau3[[#This Row],[V tot (m3)]]/Tableau3[[#This Row],[S(ha)]]</f>
        <v>37.576092971776426</v>
      </c>
      <c r="K56" s="344">
        <f>+Tableau3[[#This Row],[V tot (m3)]]/Tableau3[[#This Row],[Nbre tiges]]</f>
        <v>0.26471734892787524</v>
      </c>
      <c r="L56" s="364">
        <v>23700</v>
      </c>
      <c r="M56" s="175">
        <f>+Tableau3[[#This Row],[Prix de vente (€)]]/Tableau3[[#This Row],[V tot (m3)]]</f>
        <v>34.90427098674521</v>
      </c>
      <c r="N56" s="393" t="s">
        <v>201</v>
      </c>
      <c r="O56" s="408">
        <v>8</v>
      </c>
      <c r="P56" s="364"/>
      <c r="Q56" s="364"/>
      <c r="R56" s="361"/>
      <c r="S56" s="56"/>
    </row>
    <row r="57" spans="1:19" s="7" customFormat="1" x14ac:dyDescent="0.2">
      <c r="A57" s="361" t="s">
        <v>284</v>
      </c>
      <c r="B57" s="361" t="s">
        <v>129</v>
      </c>
      <c r="C57" s="342" t="s">
        <v>105</v>
      </c>
      <c r="D57" s="361" t="s">
        <v>307</v>
      </c>
      <c r="E57" s="361" t="s">
        <v>324</v>
      </c>
      <c r="F57" s="343">
        <v>20.61</v>
      </c>
      <c r="G57" s="360">
        <v>1362</v>
      </c>
      <c r="H57" s="421">
        <f>+Tableau3[[#This Row],[Nbre tiges]]/Tableau3[[#This Row],[S(ha)]]</f>
        <v>66.084425036390101</v>
      </c>
      <c r="I57" s="360">
        <v>806</v>
      </c>
      <c r="J57" s="421">
        <f>+Tableau3[[#This Row],[V tot (m3)]]/Tableau3[[#This Row],[S(ha)]]</f>
        <v>39.107229500242603</v>
      </c>
      <c r="K57" s="344">
        <f>+Tableau3[[#This Row],[V tot (m3)]]/Tableau3[[#This Row],[Nbre tiges]]</f>
        <v>0.59177679882525702</v>
      </c>
      <c r="L57" s="364">
        <v>33852</v>
      </c>
      <c r="M57" s="175">
        <f>+Tableau3[[#This Row],[Prix de vente (€)]]/Tableau3[[#This Row],[V tot (m3)]]</f>
        <v>42</v>
      </c>
      <c r="N57" s="393" t="s">
        <v>201</v>
      </c>
      <c r="O57" s="408">
        <v>2</v>
      </c>
      <c r="P57" s="364"/>
      <c r="Q57" s="364"/>
      <c r="R57" s="361"/>
      <c r="S57" s="56"/>
    </row>
    <row r="58" spans="1:19" s="7" customFormat="1" x14ac:dyDescent="0.2">
      <c r="A58" s="361" t="s">
        <v>285</v>
      </c>
      <c r="B58" s="361" t="s">
        <v>129</v>
      </c>
      <c r="C58" s="342" t="s">
        <v>105</v>
      </c>
      <c r="D58" s="361" t="s">
        <v>307</v>
      </c>
      <c r="E58" s="361" t="s">
        <v>324</v>
      </c>
      <c r="F58" s="343">
        <v>26</v>
      </c>
      <c r="G58" s="360">
        <v>2211</v>
      </c>
      <c r="H58" s="421">
        <f>+Tableau3[[#This Row],[Nbre tiges]]/Tableau3[[#This Row],[S(ha)]]</f>
        <v>85.038461538461533</v>
      </c>
      <c r="I58" s="360">
        <v>971</v>
      </c>
      <c r="J58" s="421">
        <f>+Tableau3[[#This Row],[V tot (m3)]]/Tableau3[[#This Row],[S(ha)]]</f>
        <v>37.346153846153847</v>
      </c>
      <c r="K58" s="344">
        <f>+Tableau3[[#This Row],[V tot (m3)]]/Tableau3[[#This Row],[Nbre tiges]]</f>
        <v>0.4391677973767526</v>
      </c>
      <c r="L58" s="364">
        <v>33014</v>
      </c>
      <c r="M58" s="175">
        <f>+Tableau3[[#This Row],[Prix de vente (€)]]/Tableau3[[#This Row],[V tot (m3)]]</f>
        <v>34</v>
      </c>
      <c r="N58" s="393" t="s">
        <v>201</v>
      </c>
      <c r="O58" s="408">
        <v>2</v>
      </c>
      <c r="P58" s="364"/>
      <c r="Q58" s="364"/>
      <c r="R58" s="361"/>
      <c r="S58" s="56"/>
    </row>
    <row r="59" spans="1:19" s="7" customFormat="1" x14ac:dyDescent="0.2">
      <c r="A59" s="361" t="s">
        <v>286</v>
      </c>
      <c r="B59" s="361" t="s">
        <v>129</v>
      </c>
      <c r="C59" s="342" t="s">
        <v>105</v>
      </c>
      <c r="D59" s="361" t="s">
        <v>308</v>
      </c>
      <c r="E59" s="361" t="s">
        <v>189</v>
      </c>
      <c r="F59" s="343">
        <v>24.1</v>
      </c>
      <c r="G59" s="360">
        <v>2075</v>
      </c>
      <c r="H59" s="421">
        <f>+Tableau3[[#This Row],[Nbre tiges]]/Tableau3[[#This Row],[S(ha)]]</f>
        <v>86.099585062240664</v>
      </c>
      <c r="I59" s="360">
        <v>560</v>
      </c>
      <c r="J59" s="421">
        <f>+Tableau3[[#This Row],[V tot (m3)]]/Tableau3[[#This Row],[S(ha)]]</f>
        <v>23.236514522821576</v>
      </c>
      <c r="K59" s="344">
        <f>+Tableau3[[#This Row],[V tot (m3)]]/Tableau3[[#This Row],[Nbre tiges]]</f>
        <v>0.26987951807228916</v>
      </c>
      <c r="L59" s="364">
        <v>17360</v>
      </c>
      <c r="M59" s="175">
        <f>+Tableau3[[#This Row],[Prix de vente (€)]]/Tableau3[[#This Row],[V tot (m3)]]</f>
        <v>31</v>
      </c>
      <c r="N59" s="393" t="s">
        <v>201</v>
      </c>
      <c r="O59" s="408">
        <v>6</v>
      </c>
      <c r="P59" s="364"/>
      <c r="Q59" s="364"/>
      <c r="R59" s="361"/>
      <c r="S59" s="56"/>
    </row>
    <row r="60" spans="1:19" s="7" customFormat="1" x14ac:dyDescent="0.2">
      <c r="A60" s="361" t="s">
        <v>287</v>
      </c>
      <c r="B60" s="361" t="s">
        <v>129</v>
      </c>
      <c r="C60" s="342" t="s">
        <v>105</v>
      </c>
      <c r="D60" s="361" t="s">
        <v>309</v>
      </c>
      <c r="E60" s="361" t="s">
        <v>324</v>
      </c>
      <c r="F60" s="343">
        <v>10.89</v>
      </c>
      <c r="G60" s="360">
        <v>583</v>
      </c>
      <c r="H60" s="421">
        <f>+Tableau3[[#This Row],[Nbre tiges]]/Tableau3[[#This Row],[S(ha)]]</f>
        <v>53.535353535353529</v>
      </c>
      <c r="I60" s="360">
        <v>387</v>
      </c>
      <c r="J60" s="421">
        <f>+Tableau3[[#This Row],[V tot (m3)]]/Tableau3[[#This Row],[S(ha)]]</f>
        <v>35.537190082644628</v>
      </c>
      <c r="K60" s="344">
        <f>+Tableau3[[#This Row],[V tot (m3)]]/Tableau3[[#This Row],[Nbre tiges]]</f>
        <v>0.66380789022298459</v>
      </c>
      <c r="L60" s="364">
        <v>15630</v>
      </c>
      <c r="M60" s="175">
        <f>+Tableau3[[#This Row],[Prix de vente (€)]]/Tableau3[[#This Row],[V tot (m3)]]</f>
        <v>40.387596899224803</v>
      </c>
      <c r="N60" s="393" t="s">
        <v>220</v>
      </c>
      <c r="O60" s="408">
        <v>4</v>
      </c>
      <c r="P60" s="364" t="s">
        <v>377</v>
      </c>
      <c r="Q60" s="364"/>
      <c r="R60" s="361"/>
      <c r="S60" s="56"/>
    </row>
    <row r="61" spans="1:19" s="7" customFormat="1" x14ac:dyDescent="0.2">
      <c r="A61" s="361" t="s">
        <v>288</v>
      </c>
      <c r="B61" s="361" t="s">
        <v>129</v>
      </c>
      <c r="C61" s="342" t="s">
        <v>105</v>
      </c>
      <c r="D61" s="361" t="s">
        <v>310</v>
      </c>
      <c r="E61" s="361" t="s">
        <v>189</v>
      </c>
      <c r="F61" s="343">
        <v>7.5</v>
      </c>
      <c r="G61" s="360">
        <v>724</v>
      </c>
      <c r="H61" s="421">
        <f>+Tableau3[[#This Row],[Nbre tiges]]/Tableau3[[#This Row],[S(ha)]]</f>
        <v>96.533333333333331</v>
      </c>
      <c r="I61" s="360">
        <v>248</v>
      </c>
      <c r="J61" s="421">
        <f>+Tableau3[[#This Row],[V tot (m3)]]/Tableau3[[#This Row],[S(ha)]]</f>
        <v>33.06666666666667</v>
      </c>
      <c r="K61" s="344">
        <f>+Tableau3[[#This Row],[V tot (m3)]]/Tableau3[[#This Row],[Nbre tiges]]</f>
        <v>0.34254143646408841</v>
      </c>
      <c r="L61" s="364">
        <v>7936</v>
      </c>
      <c r="M61" s="175">
        <f>+Tableau3[[#This Row],[Prix de vente (€)]]/Tableau3[[#This Row],[V tot (m3)]]</f>
        <v>32</v>
      </c>
      <c r="N61" s="393" t="s">
        <v>216</v>
      </c>
      <c r="O61" s="408">
        <v>7</v>
      </c>
      <c r="P61" s="364" t="s">
        <v>378</v>
      </c>
      <c r="Q61" s="364" t="s">
        <v>379</v>
      </c>
      <c r="R61" s="361"/>
      <c r="S61" s="56"/>
    </row>
    <row r="62" spans="1:19" s="7" customFormat="1" x14ac:dyDescent="0.2">
      <c r="A62" s="361" t="s">
        <v>289</v>
      </c>
      <c r="B62" s="361" t="s">
        <v>129</v>
      </c>
      <c r="C62" s="342" t="s">
        <v>105</v>
      </c>
      <c r="D62" s="361" t="s">
        <v>311</v>
      </c>
      <c r="E62" s="361" t="s">
        <v>40</v>
      </c>
      <c r="F62" s="343">
        <v>8.7100000000000009</v>
      </c>
      <c r="G62" s="360">
        <v>903</v>
      </c>
      <c r="H62" s="421">
        <f>+Tableau3[[#This Row],[Nbre tiges]]/Tableau3[[#This Row],[S(ha)]]</f>
        <v>103.6739380022962</v>
      </c>
      <c r="I62" s="360">
        <v>1072</v>
      </c>
      <c r="J62" s="421">
        <f>+Tableau3[[#This Row],[V tot (m3)]]/Tableau3[[#This Row],[S(ha)]]</f>
        <v>123.07692307692307</v>
      </c>
      <c r="K62" s="344">
        <f>+Tableau3[[#This Row],[V tot (m3)]]/Tableau3[[#This Row],[Nbre tiges]]</f>
        <v>1.1871539313399779</v>
      </c>
      <c r="L62" s="364">
        <v>57010</v>
      </c>
      <c r="M62" s="175">
        <f>+Tableau3[[#This Row],[Prix de vente (€)]]/Tableau3[[#This Row],[V tot (m3)]]</f>
        <v>53.180970149253731</v>
      </c>
      <c r="N62" s="393" t="s">
        <v>338</v>
      </c>
      <c r="O62" s="408">
        <v>3</v>
      </c>
      <c r="P62" s="364" t="s">
        <v>380</v>
      </c>
      <c r="Q62" s="364"/>
      <c r="R62" s="361"/>
      <c r="S62" s="56"/>
    </row>
    <row r="63" spans="1:19" s="7" customFormat="1" x14ac:dyDescent="0.2">
      <c r="A63" s="361" t="s">
        <v>290</v>
      </c>
      <c r="B63" s="361" t="s">
        <v>129</v>
      </c>
      <c r="C63" s="342" t="s">
        <v>105</v>
      </c>
      <c r="D63" s="361" t="s">
        <v>311</v>
      </c>
      <c r="E63" s="361" t="s">
        <v>40</v>
      </c>
      <c r="F63" s="343">
        <v>7.69</v>
      </c>
      <c r="G63" s="360">
        <v>714</v>
      </c>
      <c r="H63" s="421">
        <f>+Tableau3[[#This Row],[Nbre tiges]]/Tableau3[[#This Row],[S(ha)]]</f>
        <v>92.847854356306883</v>
      </c>
      <c r="I63" s="360">
        <v>848</v>
      </c>
      <c r="J63" s="421">
        <f>+Tableau3[[#This Row],[V tot (m3)]]/Tableau3[[#This Row],[S(ha)]]</f>
        <v>110.27308192457737</v>
      </c>
      <c r="K63" s="344">
        <f>+Tableau3[[#This Row],[V tot (m3)]]/Tableau3[[#This Row],[Nbre tiges]]</f>
        <v>1.1876750700280112</v>
      </c>
      <c r="L63" s="364">
        <v>44710</v>
      </c>
      <c r="M63" s="175">
        <f>+Tableau3[[#This Row],[Prix de vente (€)]]/Tableau3[[#This Row],[V tot (m3)]]</f>
        <v>52.724056603773583</v>
      </c>
      <c r="N63" s="393" t="s">
        <v>338</v>
      </c>
      <c r="O63" s="408">
        <v>2</v>
      </c>
      <c r="P63" s="416"/>
      <c r="Q63" s="364"/>
      <c r="R63" s="361"/>
      <c r="S63" s="56"/>
    </row>
    <row r="64" spans="1:19" s="7" customFormat="1" x14ac:dyDescent="0.2">
      <c r="A64" s="366" t="s">
        <v>291</v>
      </c>
      <c r="B64" s="361" t="s">
        <v>129</v>
      </c>
      <c r="C64" s="342" t="s">
        <v>105</v>
      </c>
      <c r="D64" s="361" t="s">
        <v>311</v>
      </c>
      <c r="E64" s="366" t="s">
        <v>217</v>
      </c>
      <c r="F64" s="343">
        <v>4.76</v>
      </c>
      <c r="G64" s="367">
        <v>964</v>
      </c>
      <c r="H64" s="421">
        <f>+Tableau3[[#This Row],[Nbre tiges]]/Tableau3[[#This Row],[S(ha)]]</f>
        <v>202.52100840336135</v>
      </c>
      <c r="I64" s="367">
        <v>1207</v>
      </c>
      <c r="J64" s="421">
        <f>+Tableau3[[#This Row],[V tot (m3)]]/Tableau3[[#This Row],[S(ha)]]</f>
        <v>253.57142857142858</v>
      </c>
      <c r="K64" s="344">
        <f>+Tableau3[[#This Row],[V tot (m3)]]/Tableau3[[#This Row],[Nbre tiges]]</f>
        <v>1.2520746887966805</v>
      </c>
      <c r="L64" s="364">
        <v>63670</v>
      </c>
      <c r="M64" s="175">
        <f>+Tableau3[[#This Row],[Prix de vente (€)]]/Tableau3[[#This Row],[V tot (m3)]]</f>
        <v>52.750621375310686</v>
      </c>
      <c r="N64" s="393" t="s">
        <v>338</v>
      </c>
      <c r="O64" s="408">
        <v>3</v>
      </c>
      <c r="P64" s="364" t="s">
        <v>381</v>
      </c>
      <c r="Q64" s="365"/>
      <c r="R64" s="366"/>
      <c r="S64" s="56"/>
    </row>
    <row r="65" spans="1:152" s="7" customFormat="1" x14ac:dyDescent="0.2">
      <c r="A65" s="361" t="s">
        <v>292</v>
      </c>
      <c r="B65" s="361" t="s">
        <v>129</v>
      </c>
      <c r="C65" s="342" t="s">
        <v>105</v>
      </c>
      <c r="D65" s="361" t="s">
        <v>311</v>
      </c>
      <c r="E65" s="366" t="s">
        <v>327</v>
      </c>
      <c r="F65" s="343">
        <v>2.5</v>
      </c>
      <c r="G65" s="367">
        <v>425</v>
      </c>
      <c r="H65" s="421">
        <f>+Tableau3[[#This Row],[Nbre tiges]]/Tableau3[[#This Row],[S(ha)]]</f>
        <v>170</v>
      </c>
      <c r="I65" s="367">
        <v>442</v>
      </c>
      <c r="J65" s="421">
        <f>+Tableau3[[#This Row],[V tot (m3)]]/Tableau3[[#This Row],[S(ha)]]</f>
        <v>176.8</v>
      </c>
      <c r="K65" s="344">
        <f>+Tableau3[[#This Row],[V tot (m3)]]/Tableau3[[#This Row],[Nbre tiges]]</f>
        <v>1.04</v>
      </c>
      <c r="L65" s="364"/>
      <c r="M65" s="175">
        <f>+Tableau3[[#This Row],[Prix de vente (€)]]/Tableau3[[#This Row],[V tot (m3)]]</f>
        <v>0</v>
      </c>
      <c r="N65" s="393" t="s">
        <v>201</v>
      </c>
      <c r="O65" s="408">
        <v>0</v>
      </c>
      <c r="P65" s="364"/>
      <c r="Q65" s="365"/>
      <c r="R65" s="366"/>
      <c r="S65" s="56"/>
    </row>
    <row r="66" spans="1:152" s="7" customFormat="1" x14ac:dyDescent="0.2">
      <c r="A66" s="366" t="s">
        <v>293</v>
      </c>
      <c r="B66" s="361" t="s">
        <v>129</v>
      </c>
      <c r="C66" s="342" t="s">
        <v>105</v>
      </c>
      <c r="D66" s="361" t="s">
        <v>311</v>
      </c>
      <c r="E66" s="366" t="s">
        <v>324</v>
      </c>
      <c r="F66" s="343">
        <v>16.170000000000002</v>
      </c>
      <c r="G66" s="367">
        <v>756</v>
      </c>
      <c r="H66" s="421">
        <f>+Tableau3[[#This Row],[Nbre tiges]]/Tableau3[[#This Row],[S(ha)]]</f>
        <v>46.753246753246749</v>
      </c>
      <c r="I66" s="367">
        <v>545</v>
      </c>
      <c r="J66" s="421">
        <f>+Tableau3[[#This Row],[V tot (m3)]]/Tableau3[[#This Row],[S(ha)]]</f>
        <v>33.704390847247986</v>
      </c>
      <c r="K66" s="344">
        <f>+Tableau3[[#This Row],[V tot (m3)]]/Tableau3[[#This Row],[Nbre tiges]]</f>
        <v>0.72089947089947093</v>
      </c>
      <c r="L66" s="364">
        <v>25615</v>
      </c>
      <c r="M66" s="175">
        <f>+Tableau3[[#This Row],[Prix de vente (€)]]/Tableau3[[#This Row],[V tot (m3)]]</f>
        <v>47</v>
      </c>
      <c r="N66" s="393" t="s">
        <v>218</v>
      </c>
      <c r="O66" s="408">
        <v>2</v>
      </c>
      <c r="P66" s="364"/>
      <c r="Q66" s="365"/>
      <c r="R66" s="366"/>
      <c r="S66" s="56"/>
    </row>
    <row r="67" spans="1:152" s="7" customFormat="1" x14ac:dyDescent="0.2">
      <c r="A67" s="361" t="s">
        <v>294</v>
      </c>
      <c r="B67" s="361" t="s">
        <v>129</v>
      </c>
      <c r="C67" s="342" t="s">
        <v>105</v>
      </c>
      <c r="D67" s="361" t="s">
        <v>323</v>
      </c>
      <c r="E67" s="366" t="s">
        <v>189</v>
      </c>
      <c r="F67" s="343">
        <v>13.38</v>
      </c>
      <c r="G67" s="367">
        <v>1129</v>
      </c>
      <c r="H67" s="421">
        <f>+Tableau3[[#This Row],[Nbre tiges]]/Tableau3[[#This Row],[S(ha)]]</f>
        <v>84.379671150971589</v>
      </c>
      <c r="I67" s="367">
        <v>545</v>
      </c>
      <c r="J67" s="421">
        <f>+Tableau3[[#This Row],[V tot (m3)]]/Tableau3[[#This Row],[S(ha)]]</f>
        <v>40.732436472346784</v>
      </c>
      <c r="K67" s="344">
        <f>+Tableau3[[#This Row],[V tot (m3)]]/Tableau3[[#This Row],[Nbre tiges]]</f>
        <v>0.48272807794508416</v>
      </c>
      <c r="L67" s="364">
        <v>20700</v>
      </c>
      <c r="M67" s="175">
        <f>+Tableau3[[#This Row],[Prix de vente (€)]]/Tableau3[[#This Row],[V tot (m3)]]</f>
        <v>37.981651376146786</v>
      </c>
      <c r="N67" s="393" t="s">
        <v>201</v>
      </c>
      <c r="O67" s="408">
        <v>2</v>
      </c>
      <c r="P67" s="364"/>
      <c r="Q67" s="365"/>
      <c r="R67" s="366"/>
      <c r="S67" s="56"/>
    </row>
    <row r="68" spans="1:152" s="7" customFormat="1" x14ac:dyDescent="0.2">
      <c r="A68" s="366"/>
      <c r="B68" s="366"/>
      <c r="C68" s="366"/>
      <c r="D68" s="366"/>
      <c r="E68" s="366"/>
      <c r="F68" s="367"/>
      <c r="G68" s="367"/>
      <c r="H68" s="362"/>
      <c r="I68" s="367"/>
      <c r="J68" s="362"/>
      <c r="K68" s="363"/>
      <c r="L68" s="364"/>
      <c r="M68" s="365"/>
      <c r="N68" s="393"/>
      <c r="O68" s="408"/>
      <c r="P68" s="364"/>
      <c r="Q68" s="365"/>
      <c r="R68" s="366"/>
      <c r="S68" s="56"/>
    </row>
    <row r="69" spans="1:152" s="7" customFormat="1" x14ac:dyDescent="0.2">
      <c r="A69" s="361"/>
      <c r="B69" s="361"/>
      <c r="C69" s="366"/>
      <c r="D69" s="366"/>
      <c r="E69" s="366"/>
      <c r="F69" s="367"/>
      <c r="G69" s="367"/>
      <c r="H69" s="362"/>
      <c r="I69" s="367"/>
      <c r="J69" s="362"/>
      <c r="K69" s="363"/>
      <c r="L69" s="364"/>
      <c r="M69" s="365"/>
      <c r="N69" s="393"/>
      <c r="O69" s="408"/>
      <c r="P69" s="364"/>
      <c r="Q69" s="365"/>
      <c r="R69" s="366"/>
      <c r="S69" s="56"/>
    </row>
    <row r="70" spans="1:152" s="7" customFormat="1" x14ac:dyDescent="0.2">
      <c r="A70" s="366"/>
      <c r="B70" s="366"/>
      <c r="C70" s="366"/>
      <c r="D70" s="366"/>
      <c r="E70" s="366"/>
      <c r="F70" s="367"/>
      <c r="G70" s="367"/>
      <c r="H70" s="362"/>
      <c r="I70" s="367"/>
      <c r="J70" s="362"/>
      <c r="K70" s="363"/>
      <c r="L70" s="364"/>
      <c r="M70" s="365"/>
      <c r="N70" s="393"/>
      <c r="O70" s="408"/>
      <c r="P70" s="364"/>
      <c r="Q70" s="365"/>
      <c r="R70" s="366"/>
      <c r="S70" s="56"/>
    </row>
    <row r="71" spans="1:152" s="7" customFormat="1" x14ac:dyDescent="0.2">
      <c r="A71" s="361"/>
      <c r="B71" s="361"/>
      <c r="C71" s="366"/>
      <c r="D71" s="366"/>
      <c r="E71" s="366"/>
      <c r="F71" s="367"/>
      <c r="G71" s="367"/>
      <c r="H71" s="362"/>
      <c r="I71" s="367"/>
      <c r="J71" s="362"/>
      <c r="K71" s="363"/>
      <c r="L71" s="364"/>
      <c r="M71" s="365"/>
      <c r="N71" s="393"/>
      <c r="O71" s="408"/>
      <c r="P71" s="364"/>
      <c r="Q71" s="365"/>
      <c r="R71" s="366"/>
      <c r="S71" s="56"/>
    </row>
    <row r="72" spans="1:152" s="7" customFormat="1" x14ac:dyDescent="0.2">
      <c r="A72" s="366"/>
      <c r="B72" s="366"/>
      <c r="C72" s="366"/>
      <c r="D72" s="366"/>
      <c r="E72" s="366"/>
      <c r="F72" s="367"/>
      <c r="G72" s="367"/>
      <c r="H72" s="362"/>
      <c r="I72" s="367"/>
      <c r="J72" s="362"/>
      <c r="K72" s="363"/>
      <c r="L72" s="364"/>
      <c r="M72" s="365"/>
      <c r="N72" s="393"/>
      <c r="O72" s="408"/>
      <c r="P72" s="364"/>
      <c r="Q72" s="365"/>
      <c r="R72" s="366"/>
      <c r="S72" s="56"/>
    </row>
    <row r="73" spans="1:152" s="7" customFormat="1" x14ac:dyDescent="0.2">
      <c r="A73" s="361"/>
      <c r="B73" s="361"/>
      <c r="C73" s="366"/>
      <c r="D73" s="366"/>
      <c r="E73" s="366"/>
      <c r="F73" s="367"/>
      <c r="G73" s="367"/>
      <c r="H73" s="362"/>
      <c r="I73" s="367"/>
      <c r="J73" s="362"/>
      <c r="K73" s="363"/>
      <c r="L73" s="364"/>
      <c r="M73" s="365"/>
      <c r="N73" s="393"/>
      <c r="O73" s="408"/>
      <c r="P73" s="364"/>
      <c r="Q73" s="365"/>
      <c r="R73" s="366"/>
      <c r="S73" s="56"/>
    </row>
    <row r="74" spans="1:152" x14ac:dyDescent="0.2">
      <c r="A74" s="366"/>
      <c r="B74" s="366"/>
      <c r="C74" s="366"/>
      <c r="D74" s="366"/>
      <c r="E74" s="366"/>
      <c r="F74" s="367"/>
      <c r="G74" s="367"/>
      <c r="H74" s="362"/>
      <c r="I74" s="367"/>
      <c r="J74" s="362"/>
      <c r="K74" s="363"/>
      <c r="L74" s="364"/>
      <c r="M74" s="365"/>
      <c r="N74" s="393"/>
      <c r="O74" s="408"/>
      <c r="P74" s="364"/>
      <c r="Q74" s="365"/>
      <c r="R74" s="366"/>
      <c r="S74" s="57"/>
      <c r="T74" s="122"/>
    </row>
    <row r="75" spans="1:152" x14ac:dyDescent="0.2">
      <c r="A75" s="366"/>
      <c r="B75" s="366"/>
      <c r="C75" s="366"/>
      <c r="D75" s="366"/>
      <c r="E75" s="366"/>
      <c r="F75" s="367"/>
      <c r="G75" s="367"/>
      <c r="H75" s="362"/>
      <c r="I75" s="367"/>
      <c r="J75" s="362"/>
      <c r="K75" s="363"/>
      <c r="L75" s="364"/>
      <c r="M75" s="365"/>
      <c r="N75" s="393"/>
      <c r="O75" s="408"/>
      <c r="P75" s="364"/>
      <c r="Q75" s="365"/>
      <c r="R75" s="366"/>
      <c r="S75" s="57"/>
      <c r="T75" s="122"/>
    </row>
    <row r="76" spans="1:152" x14ac:dyDescent="0.2">
      <c r="A76" s="361"/>
      <c r="B76" s="361"/>
      <c r="C76" s="361"/>
      <c r="D76" s="361"/>
      <c r="E76" s="361"/>
      <c r="F76" s="360"/>
      <c r="G76" s="360"/>
      <c r="H76" s="362"/>
      <c r="I76" s="360"/>
      <c r="J76" s="362"/>
      <c r="K76" s="363"/>
      <c r="L76" s="364"/>
      <c r="M76" s="365"/>
      <c r="N76" s="393"/>
      <c r="O76" s="408"/>
      <c r="P76" s="364"/>
      <c r="Q76" s="364"/>
      <c r="R76" s="361"/>
      <c r="S76" s="57"/>
      <c r="T76" s="122"/>
    </row>
    <row r="77" spans="1:152" x14ac:dyDescent="0.2">
      <c r="A77" s="361"/>
      <c r="B77" s="361"/>
      <c r="C77" s="361"/>
      <c r="D77" s="361"/>
      <c r="E77" s="361"/>
      <c r="F77" s="360"/>
      <c r="G77" s="360"/>
      <c r="H77" s="377"/>
      <c r="I77" s="360"/>
      <c r="J77" s="377"/>
      <c r="K77" s="363"/>
      <c r="L77" s="364"/>
      <c r="M77" s="365"/>
      <c r="N77" s="393"/>
      <c r="O77" s="408"/>
      <c r="P77" s="364"/>
      <c r="Q77" s="364"/>
      <c r="R77" s="361"/>
      <c r="S77" s="57"/>
      <c r="T77" s="122"/>
      <c r="EV77" s="108"/>
    </row>
    <row r="78" spans="1:152" x14ac:dyDescent="0.2">
      <c r="A78" s="361"/>
      <c r="B78" s="361"/>
      <c r="C78" s="361"/>
      <c r="D78" s="361"/>
      <c r="E78" s="361"/>
      <c r="F78" s="360"/>
      <c r="G78" s="360"/>
      <c r="H78" s="362"/>
      <c r="I78" s="360"/>
      <c r="J78" s="362"/>
      <c r="K78" s="363"/>
      <c r="L78" s="364"/>
      <c r="M78" s="365"/>
      <c r="N78" s="393"/>
      <c r="O78" s="408"/>
      <c r="P78" s="364"/>
      <c r="Q78" s="364"/>
      <c r="R78" s="361"/>
      <c r="S78" s="57"/>
      <c r="T78" s="122"/>
      <c r="EV78" s="108"/>
    </row>
    <row r="79" spans="1:152" x14ac:dyDescent="0.2">
      <c r="A79" s="361"/>
      <c r="B79" s="361"/>
      <c r="C79" s="361"/>
      <c r="D79" s="361"/>
      <c r="E79" s="361"/>
      <c r="F79" s="360"/>
      <c r="G79" s="360"/>
      <c r="H79" s="362"/>
      <c r="I79" s="360"/>
      <c r="J79" s="362"/>
      <c r="K79" s="363"/>
      <c r="L79" s="364"/>
      <c r="M79" s="365"/>
      <c r="N79" s="393"/>
      <c r="O79" s="408"/>
      <c r="P79" s="364"/>
      <c r="Q79" s="364"/>
      <c r="R79" s="361"/>
      <c r="S79" s="52"/>
    </row>
    <row r="80" spans="1:152" x14ac:dyDescent="0.2">
      <c r="A80" s="361"/>
      <c r="B80" s="361"/>
      <c r="C80" s="361"/>
      <c r="D80" s="361"/>
      <c r="E80" s="361"/>
      <c r="F80" s="360"/>
      <c r="G80" s="360"/>
      <c r="H80" s="362"/>
      <c r="I80" s="360"/>
      <c r="J80" s="362"/>
      <c r="K80" s="363"/>
      <c r="L80" s="364"/>
      <c r="M80" s="365"/>
      <c r="N80" s="393"/>
      <c r="O80" s="408"/>
      <c r="P80" s="364"/>
      <c r="Q80" s="364"/>
      <c r="R80" s="361"/>
      <c r="S80" s="57"/>
      <c r="T80" s="122"/>
    </row>
    <row r="81" spans="1:20" x14ac:dyDescent="0.2">
      <c r="A81" s="361"/>
      <c r="B81" s="361"/>
      <c r="C81" s="361"/>
      <c r="D81" s="361"/>
      <c r="E81" s="361"/>
      <c r="F81" s="360"/>
      <c r="G81" s="360"/>
      <c r="H81" s="362"/>
      <c r="I81" s="360"/>
      <c r="J81" s="362"/>
      <c r="K81" s="363"/>
      <c r="L81" s="364"/>
      <c r="M81" s="365"/>
      <c r="N81" s="393"/>
      <c r="O81" s="408"/>
      <c r="P81" s="364"/>
      <c r="Q81" s="364"/>
      <c r="R81" s="361"/>
      <c r="S81" s="57"/>
      <c r="T81" s="122"/>
    </row>
    <row r="82" spans="1:20" x14ac:dyDescent="0.2">
      <c r="A82" s="361"/>
      <c r="B82" s="361"/>
      <c r="C82" s="361"/>
      <c r="D82" s="361"/>
      <c r="E82" s="361"/>
      <c r="F82" s="360"/>
      <c r="G82" s="360"/>
      <c r="H82" s="362"/>
      <c r="I82" s="360"/>
      <c r="J82" s="362"/>
      <c r="K82" s="363"/>
      <c r="L82" s="364"/>
      <c r="M82" s="365"/>
      <c r="N82" s="393"/>
      <c r="O82" s="408"/>
      <c r="P82" s="364"/>
      <c r="Q82" s="364"/>
      <c r="R82" s="361"/>
      <c r="S82" s="57"/>
      <c r="T82" s="122"/>
    </row>
    <row r="83" spans="1:20" x14ac:dyDescent="0.2">
      <c r="A83" s="361"/>
      <c r="B83" s="361"/>
      <c r="C83" s="361"/>
      <c r="D83" s="361"/>
      <c r="E83" s="361"/>
      <c r="F83" s="360"/>
      <c r="G83" s="360"/>
      <c r="H83" s="362"/>
      <c r="I83" s="360"/>
      <c r="J83" s="362"/>
      <c r="K83" s="363"/>
      <c r="L83" s="364"/>
      <c r="M83" s="365"/>
      <c r="N83" s="393"/>
      <c r="O83" s="408"/>
      <c r="P83" s="364"/>
      <c r="Q83" s="364"/>
      <c r="R83" s="361"/>
      <c r="S83" s="52"/>
    </row>
    <row r="84" spans="1:20" x14ac:dyDescent="0.2">
      <c r="A84" s="361"/>
      <c r="B84" s="361"/>
      <c r="C84" s="361"/>
      <c r="D84" s="361"/>
      <c r="E84" s="361"/>
      <c r="F84" s="360"/>
      <c r="G84" s="360"/>
      <c r="H84" s="362"/>
      <c r="I84" s="360"/>
      <c r="J84" s="362"/>
      <c r="K84" s="363"/>
      <c r="L84" s="364"/>
      <c r="M84" s="365"/>
      <c r="N84" s="393"/>
      <c r="O84" s="408"/>
      <c r="P84" s="364"/>
      <c r="Q84" s="364"/>
      <c r="R84" s="361"/>
      <c r="S84" s="52"/>
    </row>
    <row r="85" spans="1:20" x14ac:dyDescent="0.2">
      <c r="A85" s="361"/>
      <c r="B85" s="361"/>
      <c r="C85" s="361"/>
      <c r="D85" s="361"/>
      <c r="E85" s="361"/>
      <c r="F85" s="360"/>
      <c r="G85" s="360"/>
      <c r="H85" s="362"/>
      <c r="I85" s="360"/>
      <c r="J85" s="362"/>
      <c r="K85" s="363"/>
      <c r="L85" s="364"/>
      <c r="M85" s="365"/>
      <c r="N85" s="393"/>
      <c r="O85" s="408"/>
      <c r="P85" s="364"/>
      <c r="Q85" s="364"/>
      <c r="R85" s="361"/>
      <c r="S85" s="52"/>
    </row>
    <row r="86" spans="1:20" x14ac:dyDescent="0.2">
      <c r="A86" s="361"/>
      <c r="B86" s="361"/>
      <c r="C86" s="361"/>
      <c r="D86" s="361"/>
      <c r="E86" s="361"/>
      <c r="F86" s="360"/>
      <c r="G86" s="360"/>
      <c r="H86" s="362"/>
      <c r="I86" s="360"/>
      <c r="J86" s="362"/>
      <c r="K86" s="363"/>
      <c r="L86" s="364"/>
      <c r="M86" s="365"/>
      <c r="N86" s="393"/>
      <c r="O86" s="408"/>
      <c r="P86" s="364"/>
      <c r="Q86" s="364"/>
      <c r="R86" s="361"/>
      <c r="S86" s="52"/>
    </row>
    <row r="87" spans="1:20" x14ac:dyDescent="0.2">
      <c r="A87" s="361"/>
      <c r="B87" s="361"/>
      <c r="C87" s="361"/>
      <c r="D87" s="361"/>
      <c r="E87" s="361"/>
      <c r="F87" s="360"/>
      <c r="G87" s="360"/>
      <c r="H87" s="362"/>
      <c r="I87" s="360"/>
      <c r="J87" s="362"/>
      <c r="K87" s="363"/>
      <c r="L87" s="364"/>
      <c r="M87" s="365"/>
      <c r="N87" s="393"/>
      <c r="O87" s="408"/>
      <c r="P87" s="364"/>
      <c r="Q87" s="364"/>
      <c r="R87" s="361"/>
      <c r="S87" s="52"/>
    </row>
    <row r="88" spans="1:20" x14ac:dyDescent="0.2">
      <c r="A88" s="361"/>
      <c r="B88" s="361"/>
      <c r="C88" s="361"/>
      <c r="D88" s="361"/>
      <c r="E88" s="361"/>
      <c r="F88" s="360"/>
      <c r="G88" s="360"/>
      <c r="H88" s="362"/>
      <c r="I88" s="360"/>
      <c r="J88" s="362"/>
      <c r="K88" s="363"/>
      <c r="L88" s="364"/>
      <c r="M88" s="365"/>
      <c r="N88" s="393"/>
      <c r="O88" s="408"/>
      <c r="P88" s="364"/>
      <c r="Q88" s="364"/>
      <c r="R88" s="361"/>
      <c r="S88" s="52"/>
    </row>
    <row r="89" spans="1:20" x14ac:dyDescent="0.2">
      <c r="A89" s="361"/>
      <c r="B89" s="361"/>
      <c r="C89" s="361"/>
      <c r="D89" s="361"/>
      <c r="E89" s="361"/>
      <c r="F89" s="360"/>
      <c r="G89" s="360"/>
      <c r="H89" s="362"/>
      <c r="I89" s="360"/>
      <c r="J89" s="362"/>
      <c r="K89" s="363"/>
      <c r="L89" s="364"/>
      <c r="M89" s="365"/>
      <c r="N89" s="393"/>
      <c r="O89" s="408"/>
      <c r="P89" s="364"/>
      <c r="Q89" s="364"/>
      <c r="R89" s="361"/>
      <c r="S89" s="52"/>
    </row>
    <row r="90" spans="1:20" x14ac:dyDescent="0.2">
      <c r="A90" s="283"/>
      <c r="B90" s="283"/>
      <c r="C90" s="283"/>
      <c r="D90" s="283"/>
      <c r="E90" s="283"/>
      <c r="F90" s="284"/>
      <c r="G90" s="282"/>
      <c r="H90" s="287"/>
      <c r="I90" s="282"/>
      <c r="J90" s="287"/>
      <c r="K90" s="284"/>
      <c r="L90" s="176"/>
      <c r="M90" s="175"/>
      <c r="N90" s="395"/>
      <c r="O90" s="410"/>
      <c r="P90" s="176"/>
      <c r="Q90" s="176"/>
      <c r="R90" s="283"/>
      <c r="S90" s="52"/>
    </row>
    <row r="91" spans="1:20" x14ac:dyDescent="0.2">
      <c r="A91" s="283"/>
      <c r="B91" s="283"/>
      <c r="C91" s="283"/>
      <c r="D91" s="283"/>
      <c r="E91" s="283"/>
      <c r="F91" s="284"/>
      <c r="G91" s="282"/>
      <c r="H91" s="287"/>
      <c r="I91" s="282"/>
      <c r="J91" s="287"/>
      <c r="K91" s="284"/>
      <c r="L91" s="176"/>
      <c r="M91" s="175"/>
      <c r="N91" s="395"/>
      <c r="O91" s="410"/>
      <c r="P91" s="176"/>
      <c r="Q91" s="176"/>
      <c r="R91" s="283"/>
      <c r="S91" s="52"/>
    </row>
    <row r="92" spans="1:20" x14ac:dyDescent="0.2">
      <c r="A92" s="283"/>
      <c r="B92" s="283"/>
      <c r="C92" s="283"/>
      <c r="D92" s="283"/>
      <c r="E92" s="283"/>
      <c r="F92" s="284"/>
      <c r="G92" s="282"/>
      <c r="H92" s="287"/>
      <c r="I92" s="282"/>
      <c r="J92" s="287"/>
      <c r="K92" s="284"/>
      <c r="L92" s="176"/>
      <c r="M92" s="175"/>
      <c r="N92" s="395"/>
      <c r="O92" s="410"/>
      <c r="P92" s="176"/>
      <c r="Q92" s="176"/>
      <c r="R92" s="283"/>
      <c r="S92" s="52"/>
    </row>
    <row r="93" spans="1:20" x14ac:dyDescent="0.2">
      <c r="A93" s="283"/>
      <c r="B93" s="283"/>
      <c r="C93" s="283"/>
      <c r="D93" s="283"/>
      <c r="E93" s="283"/>
      <c r="F93" s="284"/>
      <c r="G93" s="282"/>
      <c r="H93" s="287"/>
      <c r="I93" s="282"/>
      <c r="J93" s="287"/>
      <c r="K93" s="284"/>
      <c r="L93" s="176"/>
      <c r="M93" s="175"/>
      <c r="N93" s="395"/>
      <c r="O93" s="410"/>
      <c r="P93" s="176"/>
      <c r="Q93" s="176"/>
      <c r="R93" s="283"/>
      <c r="S93" s="52"/>
    </row>
    <row r="94" spans="1:20" x14ac:dyDescent="0.2">
      <c r="A94" s="283"/>
      <c r="B94" s="283"/>
      <c r="C94" s="283"/>
      <c r="D94" s="283"/>
      <c r="E94" s="283"/>
      <c r="F94" s="284"/>
      <c r="G94" s="282"/>
      <c r="H94" s="287"/>
      <c r="I94" s="282"/>
      <c r="J94" s="287"/>
      <c r="K94" s="284"/>
      <c r="L94" s="176"/>
      <c r="M94" s="175"/>
      <c r="N94" s="395"/>
      <c r="O94" s="410"/>
      <c r="P94" s="176"/>
      <c r="Q94" s="176"/>
      <c r="R94" s="283"/>
      <c r="S94" s="52"/>
    </row>
    <row r="95" spans="1:20" x14ac:dyDescent="0.2">
      <c r="A95" s="283"/>
      <c r="B95" s="283"/>
      <c r="C95" s="283"/>
      <c r="D95" s="283"/>
      <c r="E95" s="283"/>
      <c r="F95" s="284"/>
      <c r="G95" s="282"/>
      <c r="H95" s="287"/>
      <c r="I95" s="282"/>
      <c r="J95" s="287"/>
      <c r="K95" s="284"/>
      <c r="L95" s="176"/>
      <c r="M95" s="175"/>
      <c r="N95" s="395"/>
      <c r="O95" s="410"/>
      <c r="P95" s="176"/>
      <c r="Q95" s="176"/>
      <c r="R95" s="283"/>
      <c r="S95" s="52"/>
    </row>
    <row r="96" spans="1:20" x14ac:dyDescent="0.2">
      <c r="A96" s="283"/>
      <c r="B96" s="283"/>
      <c r="C96" s="283"/>
      <c r="D96" s="283"/>
      <c r="E96" s="283"/>
      <c r="F96" s="284"/>
      <c r="G96" s="282"/>
      <c r="H96" s="287"/>
      <c r="I96" s="282"/>
      <c r="J96" s="287"/>
      <c r="K96" s="284"/>
      <c r="L96" s="176"/>
      <c r="M96" s="175"/>
      <c r="N96" s="395"/>
      <c r="O96" s="410"/>
      <c r="P96" s="176"/>
      <c r="Q96" s="176"/>
      <c r="R96" s="283"/>
      <c r="S96" s="52"/>
    </row>
    <row r="97" spans="1:19" x14ac:dyDescent="0.2">
      <c r="A97" s="283"/>
      <c r="B97" s="283"/>
      <c r="C97" s="283"/>
      <c r="D97" s="283"/>
      <c r="E97" s="283"/>
      <c r="F97" s="284"/>
      <c r="G97" s="282"/>
      <c r="H97" s="287"/>
      <c r="I97" s="282"/>
      <c r="J97" s="287"/>
      <c r="K97" s="284"/>
      <c r="L97" s="176"/>
      <c r="M97" s="175"/>
      <c r="N97" s="395"/>
      <c r="O97" s="410"/>
      <c r="P97" s="176"/>
      <c r="Q97" s="176"/>
      <c r="R97" s="283"/>
      <c r="S97" s="52"/>
    </row>
    <row r="98" spans="1:19" x14ac:dyDescent="0.2">
      <c r="A98" s="283"/>
      <c r="B98" s="283"/>
      <c r="C98" s="283"/>
      <c r="D98" s="283"/>
      <c r="E98" s="283"/>
      <c r="F98" s="284"/>
      <c r="G98" s="282"/>
      <c r="H98" s="287"/>
      <c r="I98" s="282"/>
      <c r="J98" s="287"/>
      <c r="K98" s="284"/>
      <c r="L98" s="176"/>
      <c r="M98" s="175"/>
      <c r="N98" s="395"/>
      <c r="O98" s="410"/>
      <c r="P98" s="176"/>
      <c r="Q98" s="176"/>
      <c r="R98" s="283"/>
      <c r="S98" s="52"/>
    </row>
    <row r="99" spans="1:19" x14ac:dyDescent="0.2">
      <c r="A99" s="283"/>
      <c r="B99" s="283"/>
      <c r="C99" s="283"/>
      <c r="D99" s="283"/>
      <c r="E99" s="283"/>
      <c r="F99" s="284"/>
      <c r="G99" s="282"/>
      <c r="H99" s="287"/>
      <c r="I99" s="282"/>
      <c r="J99" s="287"/>
      <c r="K99" s="284"/>
      <c r="L99" s="176"/>
      <c r="M99" s="175"/>
      <c r="N99" s="395"/>
      <c r="O99" s="410"/>
      <c r="P99" s="176"/>
      <c r="Q99" s="176"/>
      <c r="R99" s="283"/>
      <c r="S99" s="52"/>
    </row>
    <row r="100" spans="1:19" x14ac:dyDescent="0.2">
      <c r="A100" s="283"/>
      <c r="B100" s="283"/>
      <c r="C100" s="283"/>
      <c r="D100" s="283"/>
      <c r="E100" s="283"/>
      <c r="F100" s="284"/>
      <c r="G100" s="282"/>
      <c r="H100" s="287"/>
      <c r="I100" s="282"/>
      <c r="J100" s="287"/>
      <c r="K100" s="284"/>
      <c r="L100" s="176"/>
      <c r="M100" s="175"/>
      <c r="N100" s="395"/>
      <c r="O100" s="410"/>
      <c r="P100" s="176"/>
      <c r="Q100" s="176"/>
      <c r="R100" s="283"/>
      <c r="S100" s="52"/>
    </row>
    <row r="101" spans="1:19" x14ac:dyDescent="0.2">
      <c r="A101" s="283"/>
      <c r="B101" s="283"/>
      <c r="C101" s="283"/>
      <c r="D101" s="283"/>
      <c r="E101" s="283"/>
      <c r="F101" s="284"/>
      <c r="G101" s="282"/>
      <c r="H101" s="287"/>
      <c r="I101" s="282"/>
      <c r="J101" s="287"/>
      <c r="K101" s="284"/>
      <c r="L101" s="176"/>
      <c r="M101" s="175"/>
      <c r="N101" s="395"/>
      <c r="O101" s="410"/>
      <c r="P101" s="176"/>
      <c r="Q101" s="176"/>
      <c r="R101" s="283"/>
      <c r="S101" s="52"/>
    </row>
    <row r="102" spans="1:19" x14ac:dyDescent="0.2">
      <c r="A102" s="283"/>
      <c r="B102" s="283"/>
      <c r="C102" s="283"/>
      <c r="D102" s="283"/>
      <c r="E102" s="283"/>
      <c r="F102" s="284"/>
      <c r="G102" s="282"/>
      <c r="H102" s="287"/>
      <c r="I102" s="282"/>
      <c r="J102" s="287"/>
      <c r="K102" s="284"/>
      <c r="L102" s="176"/>
      <c r="M102" s="175"/>
      <c r="N102" s="395"/>
      <c r="O102" s="410"/>
      <c r="P102" s="176"/>
      <c r="Q102" s="176"/>
      <c r="R102" s="283"/>
      <c r="S102" s="52"/>
    </row>
    <row r="103" spans="1:19" x14ac:dyDescent="0.2">
      <c r="A103" s="283"/>
      <c r="B103" s="283"/>
      <c r="C103" s="283"/>
      <c r="D103" s="283"/>
      <c r="E103" s="283"/>
      <c r="F103" s="284"/>
      <c r="G103" s="282"/>
      <c r="H103" s="287"/>
      <c r="I103" s="282"/>
      <c r="J103" s="287"/>
      <c r="K103" s="284"/>
      <c r="L103" s="176"/>
      <c r="M103" s="175"/>
      <c r="N103" s="395"/>
      <c r="O103" s="410"/>
      <c r="P103" s="176"/>
      <c r="Q103" s="176"/>
      <c r="R103" s="283"/>
      <c r="S103" s="52"/>
    </row>
    <row r="104" spans="1:19" x14ac:dyDescent="0.2">
      <c r="A104" s="283"/>
      <c r="B104" s="283"/>
      <c r="C104" s="283"/>
      <c r="D104" s="283"/>
      <c r="E104" s="283"/>
      <c r="F104" s="284"/>
      <c r="G104" s="282"/>
      <c r="H104" s="287"/>
      <c r="I104" s="282"/>
      <c r="J104" s="287"/>
      <c r="K104" s="284"/>
      <c r="L104" s="176"/>
      <c r="M104" s="175"/>
      <c r="N104" s="395"/>
      <c r="O104" s="410"/>
      <c r="P104" s="176"/>
      <c r="Q104" s="176"/>
      <c r="R104" s="283"/>
      <c r="S104" s="52"/>
    </row>
    <row r="105" spans="1:19" x14ac:dyDescent="0.2">
      <c r="A105" s="283"/>
      <c r="B105" s="283"/>
      <c r="C105" s="283"/>
      <c r="D105" s="283"/>
      <c r="E105" s="283"/>
      <c r="F105" s="284"/>
      <c r="G105" s="282"/>
      <c r="H105" s="287"/>
      <c r="I105" s="282"/>
      <c r="J105" s="287"/>
      <c r="K105" s="284"/>
      <c r="L105" s="176"/>
      <c r="M105" s="175"/>
      <c r="N105" s="395"/>
      <c r="O105" s="410"/>
      <c r="P105" s="176"/>
      <c r="Q105" s="176"/>
      <c r="R105" s="283"/>
      <c r="S105" s="52"/>
    </row>
    <row r="106" spans="1:19" x14ac:dyDescent="0.2">
      <c r="A106" s="283"/>
      <c r="B106" s="283"/>
      <c r="C106" s="283"/>
      <c r="D106" s="283"/>
      <c r="E106" s="283"/>
      <c r="F106" s="284"/>
      <c r="G106" s="282"/>
      <c r="H106" s="287"/>
      <c r="I106" s="282"/>
      <c r="J106" s="287"/>
      <c r="K106" s="284"/>
      <c r="L106" s="176"/>
      <c r="M106" s="175"/>
      <c r="N106" s="395"/>
      <c r="O106" s="410"/>
      <c r="P106" s="176"/>
      <c r="Q106" s="176"/>
      <c r="R106" s="283"/>
      <c r="S106" s="52"/>
    </row>
    <row r="107" spans="1:19" x14ac:dyDescent="0.2">
      <c r="A107" s="283"/>
      <c r="B107" s="283"/>
      <c r="C107" s="283"/>
      <c r="D107" s="283"/>
      <c r="E107" s="283"/>
      <c r="F107" s="284"/>
      <c r="G107" s="282"/>
      <c r="H107" s="287"/>
      <c r="I107" s="282"/>
      <c r="J107" s="287"/>
      <c r="K107" s="284"/>
      <c r="L107" s="176"/>
      <c r="M107" s="175"/>
      <c r="N107" s="395"/>
      <c r="O107" s="410"/>
      <c r="P107" s="176"/>
      <c r="Q107" s="176"/>
      <c r="R107" s="283"/>
      <c r="S107" s="52"/>
    </row>
    <row r="108" spans="1:19" x14ac:dyDescent="0.2">
      <c r="A108" s="283"/>
      <c r="B108" s="283"/>
      <c r="C108" s="283"/>
      <c r="D108" s="283"/>
      <c r="E108" s="283"/>
      <c r="F108" s="284"/>
      <c r="G108" s="282"/>
      <c r="H108" s="287"/>
      <c r="I108" s="282"/>
      <c r="J108" s="287"/>
      <c r="K108" s="284"/>
      <c r="L108" s="176"/>
      <c r="M108" s="175"/>
      <c r="N108" s="395"/>
      <c r="O108" s="410"/>
      <c r="P108" s="176"/>
      <c r="Q108" s="176"/>
      <c r="R108" s="283"/>
      <c r="S108" s="52"/>
    </row>
    <row r="109" spans="1:19" x14ac:dyDescent="0.2">
      <c r="A109" s="283"/>
      <c r="B109" s="283"/>
      <c r="C109" s="283"/>
      <c r="D109" s="283"/>
      <c r="E109" s="283"/>
      <c r="F109" s="284"/>
      <c r="G109" s="282"/>
      <c r="H109" s="287"/>
      <c r="I109" s="282"/>
      <c r="J109" s="287"/>
      <c r="K109" s="284"/>
      <c r="L109" s="176"/>
      <c r="M109" s="175"/>
      <c r="N109" s="395"/>
      <c r="O109" s="410"/>
      <c r="P109" s="176"/>
      <c r="Q109" s="176"/>
      <c r="R109" s="283"/>
      <c r="S109" s="52"/>
    </row>
    <row r="110" spans="1:19" x14ac:dyDescent="0.2">
      <c r="A110" s="283"/>
      <c r="B110" s="283"/>
      <c r="C110" s="283"/>
      <c r="D110" s="283"/>
      <c r="E110" s="283"/>
      <c r="F110" s="284"/>
      <c r="G110" s="282"/>
      <c r="H110" s="287"/>
      <c r="I110" s="282"/>
      <c r="J110" s="287"/>
      <c r="K110" s="284"/>
      <c r="L110" s="176"/>
      <c r="M110" s="175"/>
      <c r="N110" s="395"/>
      <c r="O110" s="410"/>
      <c r="P110" s="176"/>
      <c r="Q110" s="176"/>
      <c r="R110" s="283"/>
    </row>
    <row r="111" spans="1:19" x14ac:dyDescent="0.2">
      <c r="A111" s="200"/>
      <c r="B111" s="200"/>
      <c r="C111" s="213"/>
      <c r="D111" s="218"/>
      <c r="E111" s="196"/>
      <c r="F111" s="197"/>
      <c r="G111" s="198"/>
      <c r="H111" s="198"/>
      <c r="I111" s="198"/>
      <c r="J111" s="198"/>
      <c r="K111" s="199"/>
      <c r="L111" s="402"/>
      <c r="M111" s="199"/>
      <c r="N111" s="229"/>
      <c r="O111" s="407"/>
      <c r="P111" s="201"/>
      <c r="Q111" s="202"/>
      <c r="R111" s="146"/>
    </row>
    <row r="112" spans="1:19" x14ac:dyDescent="0.2">
      <c r="A112" s="200"/>
      <c r="B112" s="200"/>
      <c r="C112" s="213"/>
      <c r="D112" s="218"/>
      <c r="E112" s="196"/>
      <c r="F112" s="197"/>
      <c r="G112" s="198"/>
      <c r="H112" s="198"/>
      <c r="I112" s="198"/>
      <c r="J112" s="198"/>
      <c r="K112" s="199"/>
      <c r="L112" s="402"/>
      <c r="M112" s="199"/>
      <c r="N112" s="229"/>
      <c r="O112" s="407"/>
      <c r="P112" s="201"/>
      <c r="Q112" s="202"/>
      <c r="R112" s="146"/>
    </row>
    <row r="113" spans="1:18" x14ac:dyDescent="0.2">
      <c r="A113" s="200"/>
      <c r="B113" s="200"/>
      <c r="C113" s="213"/>
      <c r="D113" s="218"/>
      <c r="E113" s="196"/>
      <c r="F113" s="197"/>
      <c r="G113" s="198"/>
      <c r="H113" s="198"/>
      <c r="I113" s="198"/>
      <c r="J113" s="198"/>
      <c r="K113" s="199"/>
      <c r="L113" s="402"/>
      <c r="M113" s="199"/>
      <c r="N113" s="229"/>
      <c r="O113" s="407"/>
      <c r="P113" s="201"/>
      <c r="Q113" s="202"/>
      <c r="R113" s="146"/>
    </row>
    <row r="114" spans="1:18" x14ac:dyDescent="0.2">
      <c r="A114" s="200"/>
      <c r="B114" s="200"/>
      <c r="C114" s="213"/>
      <c r="D114" s="218"/>
      <c r="E114" s="196"/>
      <c r="F114" s="197"/>
      <c r="G114" s="198"/>
      <c r="H114" s="198"/>
      <c r="I114" s="198"/>
      <c r="J114" s="198"/>
      <c r="K114" s="199"/>
      <c r="L114" s="402"/>
      <c r="M114" s="199"/>
      <c r="N114" s="229"/>
      <c r="O114" s="407"/>
      <c r="P114" s="201"/>
      <c r="Q114" s="202"/>
      <c r="R114" s="146"/>
    </row>
    <row r="115" spans="1:18" x14ac:dyDescent="0.2">
      <c r="A115" s="200"/>
      <c r="B115" s="200"/>
      <c r="C115" s="213"/>
      <c r="D115" s="218"/>
      <c r="E115" s="196"/>
      <c r="F115" s="197"/>
      <c r="G115" s="198"/>
      <c r="H115" s="198"/>
      <c r="I115" s="198"/>
      <c r="J115" s="198"/>
      <c r="K115" s="199"/>
      <c r="L115" s="402"/>
      <c r="M115" s="199"/>
      <c r="N115" s="229"/>
      <c r="O115" s="407"/>
      <c r="P115" s="201"/>
      <c r="Q115" s="202"/>
      <c r="R115" s="146"/>
    </row>
    <row r="116" spans="1:18" x14ac:dyDescent="0.2">
      <c r="A116" s="200"/>
      <c r="B116" s="200"/>
      <c r="C116" s="213"/>
      <c r="D116" s="218"/>
      <c r="E116" s="196"/>
      <c r="F116" s="197"/>
      <c r="G116" s="198"/>
      <c r="H116" s="198"/>
      <c r="I116" s="198"/>
      <c r="J116" s="198"/>
      <c r="K116" s="199"/>
      <c r="L116" s="402"/>
      <c r="M116" s="199"/>
      <c r="N116" s="229"/>
      <c r="O116" s="407"/>
      <c r="P116" s="201"/>
      <c r="Q116" s="202"/>
      <c r="R116" s="146"/>
    </row>
    <row r="117" spans="1:18" x14ac:dyDescent="0.2">
      <c r="A117" s="200"/>
      <c r="B117" s="200"/>
      <c r="C117" s="213"/>
      <c r="D117" s="218"/>
      <c r="E117" s="196"/>
      <c r="F117" s="197"/>
      <c r="G117" s="198"/>
      <c r="H117" s="198"/>
      <c r="I117" s="198"/>
      <c r="J117" s="198"/>
      <c r="K117" s="199"/>
      <c r="L117" s="402"/>
      <c r="M117" s="199"/>
      <c r="N117" s="229"/>
      <c r="O117" s="407"/>
      <c r="P117" s="201"/>
      <c r="Q117" s="202"/>
      <c r="R117" s="146"/>
    </row>
    <row r="118" spans="1:18" x14ac:dyDescent="0.2">
      <c r="A118" s="200"/>
      <c r="B118" s="200"/>
      <c r="C118" s="213"/>
      <c r="D118" s="218"/>
      <c r="E118" s="196"/>
      <c r="F118" s="197"/>
      <c r="G118" s="198"/>
      <c r="H118" s="198"/>
      <c r="I118" s="198"/>
      <c r="J118" s="198"/>
      <c r="K118" s="199"/>
      <c r="L118" s="402"/>
      <c r="M118" s="199"/>
      <c r="N118" s="229"/>
      <c r="O118" s="407"/>
      <c r="P118" s="201"/>
      <c r="Q118" s="202"/>
      <c r="R118" s="146"/>
    </row>
    <row r="119" spans="1:18" x14ac:dyDescent="0.2">
      <c r="A119" s="200"/>
      <c r="B119" s="200"/>
      <c r="C119" s="213"/>
      <c r="D119" s="218"/>
      <c r="E119" s="196"/>
      <c r="F119" s="197"/>
      <c r="G119" s="198"/>
      <c r="H119" s="198"/>
      <c r="I119" s="198"/>
      <c r="J119" s="198"/>
      <c r="K119" s="199"/>
      <c r="L119" s="402"/>
      <c r="M119" s="199"/>
      <c r="N119" s="229"/>
      <c r="O119" s="407"/>
      <c r="P119" s="201"/>
      <c r="Q119" s="202"/>
      <c r="R119" s="146"/>
    </row>
    <row r="120" spans="1:18" x14ac:dyDescent="0.2">
      <c r="A120" s="200"/>
      <c r="B120" s="200"/>
      <c r="C120" s="213"/>
      <c r="D120" s="218"/>
      <c r="E120" s="196"/>
      <c r="F120" s="197"/>
      <c r="G120" s="203"/>
      <c r="H120" s="203"/>
      <c r="I120" s="198"/>
      <c r="J120" s="198"/>
      <c r="K120" s="199"/>
      <c r="L120" s="402"/>
      <c r="M120" s="199"/>
      <c r="N120" s="229"/>
      <c r="O120" s="407"/>
      <c r="P120" s="201"/>
      <c r="Q120" s="202"/>
      <c r="R120" s="146"/>
    </row>
    <row r="121" spans="1:18" x14ac:dyDescent="0.2">
      <c r="A121" s="200"/>
      <c r="B121" s="200"/>
      <c r="C121" s="213"/>
      <c r="D121" s="218"/>
      <c r="E121" s="196"/>
      <c r="F121" s="197"/>
      <c r="G121" s="198"/>
      <c r="H121" s="198"/>
      <c r="I121" s="198"/>
      <c r="J121" s="198"/>
      <c r="K121" s="199"/>
      <c r="L121" s="402"/>
      <c r="M121" s="199"/>
      <c r="N121" s="229"/>
      <c r="O121" s="407"/>
      <c r="P121" s="201"/>
      <c r="Q121" s="202"/>
      <c r="R121" s="146"/>
    </row>
    <row r="122" spans="1:18" x14ac:dyDescent="0.2">
      <c r="A122" s="200"/>
      <c r="B122" s="200"/>
      <c r="C122" s="213"/>
      <c r="D122" s="218"/>
      <c r="E122" s="196"/>
      <c r="F122" s="197"/>
      <c r="G122" s="198"/>
      <c r="H122" s="198"/>
      <c r="I122" s="198"/>
      <c r="J122" s="198"/>
      <c r="K122" s="199"/>
      <c r="L122" s="402"/>
      <c r="M122" s="199"/>
      <c r="N122" s="229"/>
      <c r="O122" s="407"/>
      <c r="P122" s="201"/>
      <c r="Q122" s="202"/>
      <c r="R122" s="146"/>
    </row>
    <row r="123" spans="1:18" x14ac:dyDescent="0.2">
      <c r="A123" s="200"/>
      <c r="B123" s="200"/>
      <c r="C123" s="213"/>
      <c r="D123" s="218"/>
      <c r="E123" s="196"/>
      <c r="F123" s="197"/>
      <c r="G123" s="198"/>
      <c r="H123" s="198"/>
      <c r="I123" s="198"/>
      <c r="J123" s="198"/>
      <c r="K123" s="199"/>
      <c r="L123" s="402"/>
      <c r="M123" s="199"/>
      <c r="N123" s="229"/>
      <c r="O123" s="407"/>
      <c r="P123" s="201"/>
      <c r="Q123" s="202"/>
      <c r="R123" s="146"/>
    </row>
    <row r="124" spans="1:18" x14ac:dyDescent="0.2">
      <c r="A124" s="200"/>
      <c r="B124" s="200"/>
      <c r="C124" s="213"/>
      <c r="D124" s="218"/>
      <c r="E124" s="196"/>
      <c r="F124" s="197"/>
      <c r="G124" s="198"/>
      <c r="H124" s="198"/>
      <c r="I124" s="198"/>
      <c r="J124" s="198"/>
      <c r="K124" s="199"/>
      <c r="L124" s="402"/>
      <c r="M124" s="199"/>
      <c r="N124" s="229"/>
      <c r="O124" s="407"/>
      <c r="P124" s="201"/>
      <c r="Q124" s="202"/>
      <c r="R124" s="146"/>
    </row>
    <row r="125" spans="1:18" x14ac:dyDescent="0.2">
      <c r="A125" s="200"/>
      <c r="B125" s="200"/>
      <c r="C125" s="213"/>
      <c r="D125" s="218"/>
      <c r="E125" s="196"/>
      <c r="F125" s="197"/>
      <c r="G125" s="198"/>
      <c r="H125" s="198"/>
      <c r="I125" s="198"/>
      <c r="J125" s="198"/>
      <c r="K125" s="199"/>
      <c r="L125" s="402"/>
      <c r="M125" s="199"/>
      <c r="N125" s="229"/>
      <c r="O125" s="407"/>
      <c r="P125" s="201"/>
      <c r="Q125" s="202"/>
      <c r="R125" s="146"/>
    </row>
    <row r="126" spans="1:18" x14ac:dyDescent="0.2">
      <c r="A126" s="200"/>
      <c r="B126" s="200"/>
      <c r="C126" s="213"/>
      <c r="D126" s="218"/>
      <c r="E126" s="196"/>
      <c r="F126" s="197"/>
      <c r="G126" s="198"/>
      <c r="H126" s="198"/>
      <c r="I126" s="198"/>
      <c r="J126" s="198"/>
      <c r="K126" s="199"/>
      <c r="L126" s="402"/>
      <c r="M126" s="199"/>
      <c r="N126" s="229"/>
      <c r="O126" s="407"/>
      <c r="P126" s="201"/>
      <c r="Q126" s="202"/>
      <c r="R126" s="146"/>
    </row>
    <row r="127" spans="1:18" x14ac:dyDescent="0.2">
      <c r="A127" s="200"/>
      <c r="B127" s="200"/>
      <c r="C127" s="213"/>
      <c r="D127" s="218"/>
      <c r="E127" s="196"/>
      <c r="F127" s="197"/>
      <c r="G127" s="198"/>
      <c r="H127" s="198"/>
      <c r="I127" s="198"/>
      <c r="J127" s="198"/>
      <c r="K127" s="199"/>
      <c r="L127" s="402"/>
      <c r="M127" s="199"/>
      <c r="N127" s="229"/>
      <c r="O127" s="407"/>
      <c r="P127" s="201"/>
      <c r="Q127" s="202"/>
      <c r="R127" s="146"/>
    </row>
    <row r="128" spans="1:18" x14ac:dyDescent="0.2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396"/>
      <c r="O128" s="411"/>
      <c r="P128" s="195"/>
      <c r="Q128" s="195"/>
      <c r="R128" s="193"/>
    </row>
    <row r="129" spans="1:18" x14ac:dyDescent="0.2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403"/>
      <c r="M129" s="222"/>
      <c r="N129" s="397"/>
      <c r="O129" s="412"/>
      <c r="P129" s="222"/>
      <c r="Q129" s="222"/>
      <c r="R129" s="222"/>
    </row>
    <row r="130" spans="1:18" x14ac:dyDescent="0.2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396"/>
      <c r="O130" s="411"/>
      <c r="P130" s="195"/>
      <c r="Q130" s="195"/>
      <c r="R130" s="193"/>
    </row>
    <row r="131" spans="1:18" x14ac:dyDescent="0.2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396"/>
      <c r="O131" s="411"/>
      <c r="P131" s="195"/>
      <c r="Q131" s="195"/>
      <c r="R131" s="193"/>
    </row>
    <row r="132" spans="1:18" x14ac:dyDescent="0.2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396"/>
      <c r="O132" s="411"/>
      <c r="P132" s="195"/>
      <c r="Q132" s="195"/>
      <c r="R132" s="193"/>
    </row>
    <row r="133" spans="1:18" x14ac:dyDescent="0.2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396"/>
      <c r="O133" s="411"/>
      <c r="P133" s="195"/>
      <c r="Q133" s="195"/>
      <c r="R133" s="193"/>
    </row>
    <row r="134" spans="1:18" x14ac:dyDescent="0.2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396"/>
      <c r="O134" s="411"/>
      <c r="P134" s="195"/>
      <c r="Q134" s="195"/>
      <c r="R134" s="193"/>
    </row>
    <row r="135" spans="1:18" x14ac:dyDescent="0.2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396"/>
      <c r="O135" s="411"/>
      <c r="P135" s="195"/>
      <c r="Q135" s="195"/>
      <c r="R135" s="193"/>
    </row>
    <row r="136" spans="1:18" x14ac:dyDescent="0.2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396"/>
      <c r="O136" s="411"/>
      <c r="P136" s="195"/>
      <c r="Q136" s="195"/>
      <c r="R136" s="193"/>
    </row>
    <row r="137" spans="1:18" x14ac:dyDescent="0.2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396"/>
      <c r="O137" s="411"/>
      <c r="P137" s="195"/>
      <c r="Q137" s="195"/>
      <c r="R137" s="193"/>
    </row>
    <row r="138" spans="1:18" x14ac:dyDescent="0.2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396"/>
      <c r="O138" s="411"/>
      <c r="P138" s="195"/>
      <c r="Q138" s="195"/>
      <c r="R138" s="193"/>
    </row>
    <row r="139" spans="1:18" x14ac:dyDescent="0.2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396"/>
      <c r="O139" s="411"/>
      <c r="P139" s="195"/>
      <c r="Q139" s="195"/>
      <c r="R139" s="193"/>
    </row>
    <row r="140" spans="1:18" x14ac:dyDescent="0.2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396"/>
      <c r="O140" s="411"/>
      <c r="P140" s="195"/>
      <c r="Q140" s="195"/>
      <c r="R140" s="193"/>
    </row>
    <row r="141" spans="1:18" x14ac:dyDescent="0.2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396"/>
      <c r="O141" s="411"/>
      <c r="P141" s="195"/>
      <c r="Q141" s="195"/>
      <c r="R141" s="193"/>
    </row>
    <row r="142" spans="1:18" x14ac:dyDescent="0.2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396"/>
      <c r="O142" s="411"/>
      <c r="P142" s="195"/>
      <c r="Q142" s="195"/>
      <c r="R142" s="193"/>
    </row>
    <row r="143" spans="1:18" x14ac:dyDescent="0.2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396"/>
      <c r="O143" s="411"/>
      <c r="P143" s="195"/>
      <c r="Q143" s="195"/>
      <c r="R143" s="193"/>
    </row>
    <row r="144" spans="1:18" x14ac:dyDescent="0.2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396"/>
      <c r="O144" s="411"/>
      <c r="P144" s="195"/>
      <c r="Q144" s="195"/>
      <c r="R144" s="193"/>
    </row>
    <row r="145" spans="1:18" x14ac:dyDescent="0.2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396"/>
      <c r="O145" s="411"/>
      <c r="P145" s="195"/>
      <c r="Q145" s="195"/>
      <c r="R145" s="193"/>
    </row>
    <row r="146" spans="1:18" x14ac:dyDescent="0.2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396"/>
      <c r="O146" s="411"/>
      <c r="P146" s="195"/>
      <c r="Q146" s="195"/>
      <c r="R146" s="193"/>
    </row>
    <row r="147" spans="1:18" x14ac:dyDescent="0.2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396"/>
      <c r="O147" s="411"/>
      <c r="P147" s="195"/>
      <c r="Q147" s="195"/>
      <c r="R147" s="193"/>
    </row>
    <row r="148" spans="1:18" x14ac:dyDescent="0.2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396"/>
      <c r="O148" s="411"/>
      <c r="P148" s="195"/>
      <c r="Q148" s="195"/>
      <c r="R148" s="193"/>
    </row>
    <row r="149" spans="1:18" x14ac:dyDescent="0.2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396"/>
      <c r="O149" s="411"/>
      <c r="P149" s="195"/>
      <c r="Q149" s="195"/>
      <c r="R149" s="193"/>
    </row>
    <row r="150" spans="1:18" x14ac:dyDescent="0.2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396"/>
      <c r="O150" s="411"/>
      <c r="P150" s="195"/>
      <c r="Q150" s="195"/>
      <c r="R150" s="193"/>
    </row>
    <row r="151" spans="1:18" x14ac:dyDescent="0.2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396"/>
      <c r="O151" s="411"/>
      <c r="P151" s="195"/>
      <c r="Q151" s="195"/>
      <c r="R151" s="193"/>
    </row>
    <row r="152" spans="1:18" x14ac:dyDescent="0.2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396"/>
      <c r="O152" s="411"/>
      <c r="P152" s="195"/>
      <c r="Q152" s="195"/>
      <c r="R152" s="193"/>
    </row>
    <row r="153" spans="1:18" x14ac:dyDescent="0.2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396"/>
      <c r="O153" s="411"/>
      <c r="P153" s="195"/>
      <c r="Q153" s="195"/>
      <c r="R153" s="193"/>
    </row>
    <row r="154" spans="1:18" x14ac:dyDescent="0.2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396"/>
      <c r="O154" s="411"/>
      <c r="P154" s="195"/>
      <c r="Q154" s="195"/>
      <c r="R154" s="193"/>
    </row>
    <row r="155" spans="1:18" x14ac:dyDescent="0.2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396"/>
      <c r="O155" s="411"/>
      <c r="P155" s="195"/>
      <c r="Q155" s="195"/>
      <c r="R155" s="193"/>
    </row>
    <row r="156" spans="1:18" x14ac:dyDescent="0.2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396"/>
      <c r="O156" s="411"/>
      <c r="P156" s="195"/>
      <c r="Q156" s="195"/>
      <c r="R156" s="193"/>
    </row>
    <row r="157" spans="1:18" x14ac:dyDescent="0.2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396"/>
      <c r="O157" s="411"/>
      <c r="P157" s="195"/>
      <c r="Q157" s="195"/>
      <c r="R157" s="193"/>
    </row>
    <row r="158" spans="1:18" x14ac:dyDescent="0.2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396"/>
      <c r="O158" s="411"/>
      <c r="P158" s="195"/>
      <c r="Q158" s="195"/>
      <c r="R158" s="193"/>
    </row>
    <row r="159" spans="1:18" x14ac:dyDescent="0.2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396"/>
      <c r="O159" s="411"/>
      <c r="P159" s="195"/>
      <c r="Q159" s="195"/>
      <c r="R159" s="193"/>
    </row>
    <row r="160" spans="1:18" x14ac:dyDescent="0.2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396"/>
      <c r="O160" s="411"/>
      <c r="P160" s="195"/>
      <c r="Q160" s="195"/>
      <c r="R160" s="193"/>
    </row>
    <row r="161" spans="1:18" x14ac:dyDescent="0.2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396"/>
      <c r="O161" s="411"/>
      <c r="P161" s="195"/>
      <c r="Q161" s="195"/>
      <c r="R161" s="193"/>
    </row>
    <row r="162" spans="1:18" x14ac:dyDescent="0.2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396"/>
      <c r="O162" s="411"/>
      <c r="P162" s="195"/>
      <c r="Q162" s="195"/>
      <c r="R162" s="193"/>
    </row>
    <row r="163" spans="1:18" x14ac:dyDescent="0.2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396"/>
      <c r="O163" s="411"/>
      <c r="P163" s="195"/>
      <c r="Q163" s="195"/>
      <c r="R163" s="193"/>
    </row>
    <row r="164" spans="1:18" x14ac:dyDescent="0.2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396"/>
      <c r="O164" s="411"/>
      <c r="P164" s="195"/>
      <c r="Q164" s="195"/>
      <c r="R164" s="193"/>
    </row>
    <row r="165" spans="1:18" x14ac:dyDescent="0.2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396"/>
      <c r="O165" s="411"/>
      <c r="P165" s="195"/>
      <c r="Q165" s="195"/>
      <c r="R165" s="193"/>
    </row>
    <row r="166" spans="1:18" x14ac:dyDescent="0.2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396"/>
      <c r="O166" s="411"/>
      <c r="P166" s="195"/>
      <c r="Q166" s="195"/>
      <c r="R166" s="193"/>
    </row>
    <row r="167" spans="1:18" x14ac:dyDescent="0.2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396"/>
      <c r="O167" s="411"/>
      <c r="P167" s="195"/>
      <c r="Q167" s="195"/>
      <c r="R167" s="193"/>
    </row>
    <row r="168" spans="1:18" x14ac:dyDescent="0.2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396"/>
      <c r="O168" s="411"/>
      <c r="P168" s="195"/>
      <c r="Q168" s="195"/>
      <c r="R168" s="193"/>
    </row>
    <row r="169" spans="1:18" x14ac:dyDescent="0.2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396"/>
      <c r="O169" s="411"/>
      <c r="P169" s="195"/>
      <c r="Q169" s="195"/>
      <c r="R169" s="193"/>
    </row>
    <row r="170" spans="1:18" x14ac:dyDescent="0.2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396"/>
      <c r="O170" s="411"/>
      <c r="P170" s="195"/>
      <c r="Q170" s="195"/>
      <c r="R170" s="193"/>
    </row>
    <row r="171" spans="1:18" x14ac:dyDescent="0.2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396"/>
      <c r="O171" s="411"/>
      <c r="P171" s="195"/>
      <c r="Q171" s="195"/>
      <c r="R171" s="193"/>
    </row>
    <row r="172" spans="1:18" x14ac:dyDescent="0.2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396"/>
      <c r="O172" s="411"/>
      <c r="P172" s="195"/>
      <c r="Q172" s="195"/>
      <c r="R172" s="193"/>
    </row>
    <row r="173" spans="1:18" x14ac:dyDescent="0.2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396"/>
      <c r="O173" s="411"/>
      <c r="P173" s="195"/>
      <c r="Q173" s="195"/>
      <c r="R173" s="193"/>
    </row>
    <row r="174" spans="1:18" x14ac:dyDescent="0.2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396"/>
      <c r="O174" s="411"/>
      <c r="P174" s="195"/>
      <c r="Q174" s="195"/>
      <c r="R174" s="193"/>
    </row>
    <row r="175" spans="1:18" x14ac:dyDescent="0.2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396"/>
      <c r="O175" s="411"/>
      <c r="P175" s="195"/>
      <c r="Q175" s="195"/>
      <c r="R175" s="193"/>
    </row>
    <row r="176" spans="1:18" x14ac:dyDescent="0.2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396"/>
      <c r="O176" s="411"/>
      <c r="P176" s="195"/>
      <c r="Q176" s="195"/>
      <c r="R176" s="193"/>
    </row>
    <row r="177" spans="1:18" x14ac:dyDescent="0.2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396"/>
      <c r="O177" s="411"/>
      <c r="P177" s="195"/>
      <c r="Q177" s="195"/>
      <c r="R177" s="193"/>
    </row>
    <row r="178" spans="1:18" x14ac:dyDescent="0.2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396"/>
      <c r="O178" s="411"/>
      <c r="P178" s="195"/>
      <c r="Q178" s="195"/>
      <c r="R178" s="193"/>
    </row>
    <row r="179" spans="1:18" x14ac:dyDescent="0.2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396"/>
      <c r="O179" s="411"/>
      <c r="P179" s="195"/>
      <c r="Q179" s="195"/>
      <c r="R179" s="193"/>
    </row>
    <row r="180" spans="1:18" x14ac:dyDescent="0.2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396"/>
      <c r="O180" s="411"/>
      <c r="P180" s="195"/>
      <c r="Q180" s="195"/>
      <c r="R180" s="193"/>
    </row>
    <row r="181" spans="1:18" x14ac:dyDescent="0.2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396"/>
      <c r="O181" s="411"/>
      <c r="P181" s="195"/>
      <c r="Q181" s="195"/>
      <c r="R181" s="193"/>
    </row>
    <row r="182" spans="1:18" x14ac:dyDescent="0.2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396"/>
      <c r="O182" s="411"/>
      <c r="P182" s="195"/>
      <c r="Q182" s="195"/>
      <c r="R182" s="193"/>
    </row>
    <row r="183" spans="1:18" x14ac:dyDescent="0.2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396"/>
      <c r="O183" s="411"/>
      <c r="P183" s="195"/>
      <c r="Q183" s="195"/>
      <c r="R183" s="193"/>
    </row>
    <row r="184" spans="1:18" x14ac:dyDescent="0.2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396"/>
      <c r="O184" s="411"/>
      <c r="P184" s="195"/>
      <c r="Q184" s="195"/>
      <c r="R184" s="193"/>
    </row>
    <row r="185" spans="1:18" x14ac:dyDescent="0.2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396"/>
      <c r="O185" s="411"/>
      <c r="P185" s="195"/>
      <c r="Q185" s="195"/>
      <c r="R185" s="193"/>
    </row>
    <row r="186" spans="1:18" x14ac:dyDescent="0.2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396"/>
      <c r="O186" s="411"/>
      <c r="P186" s="195"/>
      <c r="Q186" s="195"/>
      <c r="R186" s="193"/>
    </row>
    <row r="187" spans="1:18" x14ac:dyDescent="0.2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396"/>
      <c r="O187" s="411"/>
      <c r="P187" s="195"/>
      <c r="Q187" s="195"/>
      <c r="R187" s="193"/>
    </row>
    <row r="188" spans="1:18" x14ac:dyDescent="0.2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396"/>
      <c r="O188" s="411"/>
      <c r="P188" s="195"/>
      <c r="Q188" s="195"/>
      <c r="R188" s="193"/>
    </row>
    <row r="189" spans="1:18" x14ac:dyDescent="0.2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396"/>
      <c r="O189" s="411"/>
      <c r="P189" s="195"/>
      <c r="Q189" s="195"/>
      <c r="R189" s="193"/>
    </row>
    <row r="190" spans="1:18" x14ac:dyDescent="0.2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396"/>
      <c r="O190" s="411"/>
      <c r="P190" s="195"/>
      <c r="Q190" s="195"/>
      <c r="R190" s="193"/>
    </row>
    <row r="191" spans="1:18" x14ac:dyDescent="0.2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396"/>
      <c r="O191" s="411"/>
      <c r="P191" s="195"/>
      <c r="Q191" s="195"/>
      <c r="R191" s="193"/>
    </row>
    <row r="192" spans="1:18" x14ac:dyDescent="0.2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396"/>
      <c r="O192" s="411"/>
      <c r="P192" s="195"/>
      <c r="Q192" s="195"/>
      <c r="R192" s="193"/>
    </row>
    <row r="193" spans="1:18" x14ac:dyDescent="0.2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396"/>
      <c r="O193" s="411"/>
      <c r="P193" s="195"/>
      <c r="Q193" s="195"/>
      <c r="R193" s="193"/>
    </row>
    <row r="194" spans="1:18" x14ac:dyDescent="0.2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396"/>
      <c r="O194" s="411"/>
      <c r="P194" s="195"/>
      <c r="Q194" s="195"/>
      <c r="R194" s="193"/>
    </row>
    <row r="195" spans="1:18" x14ac:dyDescent="0.2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396"/>
      <c r="O195" s="411"/>
      <c r="P195" s="195"/>
      <c r="Q195" s="195"/>
      <c r="R195" s="193"/>
    </row>
    <row r="196" spans="1:18" x14ac:dyDescent="0.2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396"/>
      <c r="O196" s="411"/>
      <c r="P196" s="195"/>
      <c r="Q196" s="195"/>
      <c r="R196" s="193"/>
    </row>
    <row r="197" spans="1:18" x14ac:dyDescent="0.2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396"/>
      <c r="O197" s="411"/>
      <c r="P197" s="195"/>
      <c r="Q197" s="195"/>
      <c r="R197" s="193"/>
    </row>
    <row r="198" spans="1:18" x14ac:dyDescent="0.2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396"/>
      <c r="O198" s="411"/>
      <c r="P198" s="195"/>
      <c r="Q198" s="195"/>
      <c r="R198" s="193"/>
    </row>
    <row r="199" spans="1:18" x14ac:dyDescent="0.2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396"/>
      <c r="O199" s="411"/>
      <c r="P199" s="195"/>
      <c r="Q199" s="195"/>
      <c r="R199" s="193"/>
    </row>
    <row r="200" spans="1:18" x14ac:dyDescent="0.2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396"/>
      <c r="O200" s="411"/>
      <c r="P200" s="195"/>
      <c r="Q200" s="195"/>
      <c r="R200" s="193"/>
    </row>
    <row r="201" spans="1:18" x14ac:dyDescent="0.2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396"/>
      <c r="O201" s="411"/>
      <c r="P201" s="195"/>
      <c r="Q201" s="195"/>
      <c r="R201" s="193"/>
    </row>
    <row r="202" spans="1:18" x14ac:dyDescent="0.2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396"/>
      <c r="O202" s="411"/>
      <c r="P202" s="195"/>
      <c r="Q202" s="195"/>
      <c r="R202" s="193"/>
    </row>
    <row r="203" spans="1:18" x14ac:dyDescent="0.2">
      <c r="A203" s="216"/>
      <c r="B203" s="216"/>
      <c r="C203" s="205"/>
      <c r="D203" s="216"/>
      <c r="E203" s="205"/>
      <c r="F203" s="204"/>
      <c r="G203" s="204"/>
      <c r="H203" s="204"/>
      <c r="I203" s="204"/>
      <c r="J203" s="206"/>
      <c r="K203" s="206"/>
      <c r="L203" s="207"/>
      <c r="M203" s="208"/>
      <c r="N203" s="398"/>
      <c r="O203" s="413"/>
      <c r="P203" s="209"/>
      <c r="Q203" s="209"/>
      <c r="R203" s="205"/>
    </row>
    <row r="204" spans="1:18" x14ac:dyDescent="0.2">
      <c r="A204" s="216"/>
      <c r="B204" s="216"/>
      <c r="C204" s="205"/>
      <c r="D204" s="216"/>
      <c r="E204" s="205"/>
      <c r="F204" s="204"/>
      <c r="G204" s="204"/>
      <c r="H204" s="204"/>
      <c r="I204" s="204"/>
      <c r="J204" s="206"/>
      <c r="K204" s="206"/>
      <c r="L204" s="207"/>
      <c r="M204" s="208"/>
      <c r="N204" s="398"/>
      <c r="O204" s="413"/>
      <c r="P204" s="209"/>
      <c r="Q204" s="209"/>
      <c r="R204" s="205"/>
    </row>
    <row r="205" spans="1:18" x14ac:dyDescent="0.2">
      <c r="A205" s="216"/>
      <c r="B205" s="216"/>
      <c r="C205" s="205"/>
      <c r="D205" s="216"/>
      <c r="E205" s="205"/>
      <c r="F205" s="204"/>
      <c r="G205" s="204"/>
      <c r="H205" s="204"/>
      <c r="I205" s="204"/>
      <c r="J205" s="206"/>
      <c r="K205" s="206"/>
      <c r="L205" s="207"/>
      <c r="M205" s="208"/>
      <c r="N205" s="398"/>
      <c r="O205" s="413"/>
      <c r="P205" s="209"/>
      <c r="Q205" s="209"/>
      <c r="R205" s="205"/>
    </row>
    <row r="206" spans="1:18" x14ac:dyDescent="0.2">
      <c r="A206" s="216"/>
      <c r="B206" s="216"/>
      <c r="C206" s="205"/>
      <c r="D206" s="216"/>
      <c r="E206" s="205"/>
      <c r="F206" s="204"/>
      <c r="G206" s="204"/>
      <c r="H206" s="204"/>
      <c r="I206" s="204"/>
      <c r="J206" s="206"/>
      <c r="K206" s="206"/>
      <c r="L206" s="207"/>
      <c r="M206" s="208"/>
      <c r="N206" s="398"/>
      <c r="O206" s="413"/>
      <c r="P206" s="209"/>
      <c r="Q206" s="209"/>
      <c r="R206" s="205"/>
    </row>
    <row r="207" spans="1:18" x14ac:dyDescent="0.2">
      <c r="A207" s="217"/>
      <c r="B207" s="217"/>
      <c r="C207" s="57"/>
      <c r="D207" s="217"/>
      <c r="E207" s="57"/>
      <c r="F207" s="122"/>
      <c r="G207" s="122"/>
      <c r="H207" s="122"/>
      <c r="I207" s="122"/>
      <c r="J207" s="210"/>
      <c r="K207" s="210"/>
      <c r="L207" s="211"/>
      <c r="M207" s="212"/>
      <c r="N207" s="399"/>
      <c r="O207" s="414"/>
      <c r="P207" s="211"/>
      <c r="Q207" s="211"/>
      <c r="R207" s="57"/>
    </row>
    <row r="208" spans="1:18" x14ac:dyDescent="0.2">
      <c r="A208" s="217"/>
      <c r="B208" s="217"/>
      <c r="C208" s="57"/>
      <c r="D208" s="217"/>
      <c r="E208" s="57"/>
      <c r="F208" s="122"/>
      <c r="G208" s="122"/>
      <c r="H208" s="122"/>
      <c r="I208" s="122"/>
      <c r="J208" s="210"/>
      <c r="K208" s="210"/>
      <c r="L208" s="211"/>
      <c r="M208" s="212"/>
      <c r="N208" s="399"/>
      <c r="O208" s="414"/>
      <c r="P208" s="211"/>
      <c r="Q208" s="211"/>
      <c r="R208" s="57"/>
    </row>
    <row r="209" spans="1:18" x14ac:dyDescent="0.2">
      <c r="A209" s="217"/>
      <c r="B209" s="217"/>
      <c r="C209" s="57"/>
      <c r="D209" s="217"/>
      <c r="E209" s="57"/>
      <c r="F209" s="122"/>
      <c r="G209" s="122"/>
      <c r="H209" s="122"/>
      <c r="I209" s="122"/>
      <c r="J209" s="210"/>
      <c r="K209" s="210"/>
      <c r="L209" s="211"/>
      <c r="M209" s="212"/>
      <c r="N209" s="399"/>
      <c r="O209" s="414"/>
      <c r="P209" s="211"/>
      <c r="Q209" s="211"/>
      <c r="R209" s="57"/>
    </row>
    <row r="210" spans="1:18" x14ac:dyDescent="0.2">
      <c r="A210" s="217"/>
      <c r="B210" s="217"/>
      <c r="C210" s="57"/>
      <c r="D210" s="217"/>
      <c r="E210" s="57"/>
      <c r="F210" s="122"/>
      <c r="G210" s="122"/>
      <c r="H210" s="122"/>
      <c r="I210" s="122"/>
      <c r="J210" s="210"/>
      <c r="K210" s="210"/>
      <c r="L210" s="211"/>
      <c r="M210" s="212"/>
      <c r="N210" s="399"/>
      <c r="O210" s="414"/>
      <c r="P210" s="211"/>
      <c r="Q210" s="211"/>
      <c r="R210" s="57"/>
    </row>
    <row r="211" spans="1:18" x14ac:dyDescent="0.2">
      <c r="A211" s="217"/>
      <c r="B211" s="217"/>
      <c r="C211" s="57"/>
      <c r="D211" s="217"/>
      <c r="E211" s="57"/>
      <c r="F211" s="122"/>
      <c r="G211" s="122"/>
      <c r="H211" s="122"/>
      <c r="I211" s="122"/>
      <c r="J211" s="210"/>
      <c r="K211" s="210"/>
      <c r="L211" s="211"/>
      <c r="M211" s="212"/>
      <c r="N211" s="399"/>
      <c r="O211" s="414"/>
      <c r="P211" s="211"/>
      <c r="Q211" s="211"/>
      <c r="R211" s="57"/>
    </row>
    <row r="212" spans="1:18" x14ac:dyDescent="0.2">
      <c r="A212" s="217"/>
      <c r="B212" s="217"/>
      <c r="C212" s="57"/>
      <c r="D212" s="217"/>
      <c r="E212" s="57"/>
      <c r="F212" s="122"/>
      <c r="G212" s="122"/>
      <c r="H212" s="122"/>
      <c r="I212" s="122"/>
      <c r="J212" s="210"/>
      <c r="K212" s="210"/>
      <c r="L212" s="211"/>
      <c r="M212" s="212"/>
      <c r="N212" s="399"/>
      <c r="O212" s="414"/>
      <c r="P212" s="211"/>
      <c r="Q212" s="211"/>
      <c r="R212" s="57"/>
    </row>
    <row r="213" spans="1:18" x14ac:dyDescent="0.2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404"/>
      <c r="M213" s="168"/>
      <c r="N213" s="190"/>
      <c r="O213" s="415"/>
      <c r="P213" s="168"/>
      <c r="Q213" s="168"/>
      <c r="R213" s="146"/>
    </row>
    <row r="214" spans="1:18" x14ac:dyDescent="0.2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404"/>
      <c r="M214" s="168"/>
      <c r="N214" s="190"/>
      <c r="O214" s="415"/>
      <c r="P214" s="168"/>
      <c r="Q214" s="168"/>
      <c r="R214" s="146"/>
    </row>
    <row r="215" spans="1:18" x14ac:dyDescent="0.2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404"/>
      <c r="M215" s="168"/>
      <c r="N215" s="190"/>
      <c r="O215" s="415"/>
      <c r="P215" s="168"/>
      <c r="Q215" s="168"/>
      <c r="R215" s="146"/>
    </row>
    <row r="216" spans="1:18" x14ac:dyDescent="0.2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404"/>
      <c r="M216" s="168"/>
      <c r="N216" s="190"/>
      <c r="O216" s="415"/>
      <c r="P216" s="168"/>
      <c r="Q216" s="168"/>
      <c r="R216" s="146"/>
    </row>
    <row r="217" spans="1:18" x14ac:dyDescent="0.2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404"/>
      <c r="M217" s="168"/>
      <c r="N217" s="190"/>
      <c r="O217" s="415"/>
      <c r="P217" s="168"/>
      <c r="Q217" s="168"/>
      <c r="R217" s="146"/>
    </row>
    <row r="218" spans="1:18" x14ac:dyDescent="0.2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404"/>
      <c r="M218" s="168"/>
      <c r="N218" s="190"/>
      <c r="O218" s="415"/>
      <c r="P218" s="168"/>
      <c r="Q218" s="168"/>
      <c r="R218" s="146"/>
    </row>
    <row r="219" spans="1:18" x14ac:dyDescent="0.2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404"/>
      <c r="M219" s="168"/>
      <c r="N219" s="190"/>
      <c r="O219" s="415"/>
      <c r="P219" s="168"/>
      <c r="Q219" s="168"/>
      <c r="R219" s="146"/>
    </row>
    <row r="220" spans="1:18" x14ac:dyDescent="0.2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404"/>
      <c r="M220" s="168"/>
      <c r="N220" s="190"/>
      <c r="O220" s="415"/>
      <c r="P220" s="168"/>
      <c r="Q220" s="168"/>
      <c r="R220" s="146"/>
    </row>
    <row r="221" spans="1:18" x14ac:dyDescent="0.2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404"/>
      <c r="M221" s="168"/>
      <c r="N221" s="190"/>
      <c r="O221" s="415"/>
      <c r="P221" s="168"/>
      <c r="Q221" s="168"/>
      <c r="R221" s="146"/>
    </row>
  </sheetData>
  <sortState ref="A6:EW83">
    <sortCondition ref="L6:L83"/>
  </sortState>
  <phoneticPr fontId="0" type="noConversion"/>
  <dataValidations disablePrompts="1" count="2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</dataValidations>
  <pageMargins left="0.39370078740157483" right="0.39370078740157483" top="0.39370078740157483" bottom="0.51181102362204722" header="0.51181102362204722" footer="0.23622047244094491"/>
  <pageSetup paperSize="9" scale="52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="93" zoomScaleNormal="100" zoomScaleSheetLayoutView="100" workbookViewId="0">
      <pane xSplit="1" ySplit="5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R10" sqref="R10:R22"/>
    </sheetView>
  </sheetViews>
  <sheetFormatPr baseColWidth="10" defaultColWidth="11.42578125" defaultRowHeight="12.75" x14ac:dyDescent="0.2"/>
  <cols>
    <col min="1" max="1" width="14.28515625" style="292" customWidth="1"/>
    <col min="2" max="2" width="21.42578125" style="292" customWidth="1"/>
    <col min="3" max="3" width="12.42578125" style="292" bestFit="1" customWidth="1"/>
    <col min="4" max="4" width="27.42578125" style="292" bestFit="1" customWidth="1"/>
    <col min="5" max="5" width="10.7109375" style="292" bestFit="1" customWidth="1"/>
    <col min="6" max="6" width="7.42578125" style="292" customWidth="1"/>
    <col min="7" max="7" width="11.7109375" style="292" bestFit="1" customWidth="1"/>
    <col min="8" max="8" width="17.42578125" style="292" bestFit="1" customWidth="1"/>
    <col min="9" max="9" width="20.28515625" style="292" customWidth="1"/>
    <col min="10" max="10" width="17" style="292" bestFit="1" customWidth="1"/>
    <col min="11" max="11" width="19" style="292" bestFit="1" customWidth="1"/>
    <col min="12" max="12" width="13.42578125" style="292" bestFit="1" customWidth="1"/>
    <col min="13" max="13" width="14.5703125" style="292" bestFit="1" customWidth="1"/>
    <col min="14" max="14" width="16" style="420" bestFit="1" customWidth="1"/>
    <col min="15" max="15" width="26.85546875" style="292" customWidth="1"/>
    <col min="16" max="17" width="17.42578125" style="292" bestFit="1" customWidth="1"/>
    <col min="18" max="18" width="14.28515625" style="292" bestFit="1" customWidth="1"/>
    <col min="19" max="19" width="16.7109375" style="292" bestFit="1" customWidth="1"/>
    <col min="20" max="20" width="19.42578125" style="292" bestFit="1" customWidth="1"/>
    <col min="21" max="22" width="37.5703125" style="292" customWidth="1"/>
    <col min="23" max="117" width="11.42578125" style="292"/>
    <col min="118" max="118" width="9.140625" style="292" customWidth="1"/>
    <col min="119" max="16384" width="11.42578125" style="292"/>
  </cols>
  <sheetData>
    <row r="1" spans="1:24" s="304" customFormat="1" ht="15.75" x14ac:dyDescent="0.25">
      <c r="A1" s="309" t="str">
        <f>+'BLOC PM'!A1</f>
        <v>RESULTAT DE LA VENTE EXPERT du 20 juin 2024  - A distance</v>
      </c>
      <c r="B1" s="308"/>
      <c r="C1" s="308"/>
      <c r="D1" s="308"/>
      <c r="E1" s="308"/>
      <c r="F1" s="308"/>
      <c r="N1" s="417"/>
    </row>
    <row r="2" spans="1:24" s="304" customFormat="1" x14ac:dyDescent="0.2">
      <c r="A2" s="307"/>
      <c r="N2" s="417"/>
    </row>
    <row r="3" spans="1:24" s="304" customFormat="1" x14ac:dyDescent="0.2">
      <c r="A3" s="306"/>
      <c r="B3" s="305"/>
      <c r="N3" s="417"/>
    </row>
    <row r="4" spans="1:24" s="304" customFormat="1" x14ac:dyDescent="0.2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418"/>
      <c r="O4" s="222"/>
      <c r="P4" s="222"/>
      <c r="Q4" s="222"/>
      <c r="R4" s="222"/>
      <c r="S4" s="222"/>
      <c r="T4" s="222"/>
    </row>
    <row r="5" spans="1:24" s="299" customFormat="1" x14ac:dyDescent="0.2">
      <c r="A5" s="302" t="s">
        <v>81</v>
      </c>
      <c r="B5" s="302" t="s">
        <v>28</v>
      </c>
      <c r="C5" s="302" t="s">
        <v>107</v>
      </c>
      <c r="D5" s="302" t="s">
        <v>1</v>
      </c>
      <c r="E5" s="302" t="s">
        <v>82</v>
      </c>
      <c r="F5" s="302" t="s">
        <v>91</v>
      </c>
      <c r="G5" s="302" t="s">
        <v>185</v>
      </c>
      <c r="H5" s="302" t="s">
        <v>184</v>
      </c>
      <c r="I5" s="302" t="s">
        <v>183</v>
      </c>
      <c r="J5" s="302" t="s">
        <v>186</v>
      </c>
      <c r="K5" s="302" t="s">
        <v>190</v>
      </c>
      <c r="L5" s="302" t="s">
        <v>209</v>
      </c>
      <c r="M5" s="302" t="s">
        <v>182</v>
      </c>
      <c r="N5" s="302" t="s">
        <v>181</v>
      </c>
      <c r="O5" s="302" t="s">
        <v>0</v>
      </c>
      <c r="P5" s="302" t="s">
        <v>180</v>
      </c>
      <c r="Q5" s="302" t="s">
        <v>204</v>
      </c>
      <c r="R5" s="302" t="s">
        <v>2</v>
      </c>
      <c r="S5" s="302" t="s">
        <v>89</v>
      </c>
      <c r="T5" s="302" t="s">
        <v>179</v>
      </c>
    </row>
    <row r="6" spans="1:24" x14ac:dyDescent="0.2">
      <c r="A6" s="361" t="s">
        <v>382</v>
      </c>
      <c r="B6" s="361" t="s">
        <v>129</v>
      </c>
      <c r="C6" s="346" t="s">
        <v>105</v>
      </c>
      <c r="D6" s="346" t="s">
        <v>295</v>
      </c>
      <c r="E6" s="346" t="s">
        <v>178</v>
      </c>
      <c r="F6" s="346">
        <v>37</v>
      </c>
      <c r="G6" s="346">
        <v>891</v>
      </c>
      <c r="H6" s="374">
        <f>+Tableau2[[#This Row],[V tot (st)]]/Tableau2[[#This Row],[S(ha)]]</f>
        <v>24.081081081081081</v>
      </c>
      <c r="I6" s="346">
        <v>10670</v>
      </c>
      <c r="J6" s="374">
        <v>394</v>
      </c>
      <c r="K6" s="389">
        <f>+Tableau2[[#This Row],[Vtotal (en m3)]]/Tableau2[[#This Row],[Nombre de tiges]]</f>
        <v>3.6925960637300845E-2</v>
      </c>
      <c r="L6" s="389" t="s">
        <v>225</v>
      </c>
      <c r="M6" s="419">
        <v>10.17</v>
      </c>
      <c r="N6" s="419">
        <f>+Tableau2[[#This Row],[Prix u (€/st)]]/Tableau2[[#This Row],[Vtotal (en m3)]]*Tableau2[[#This Row],[V tot (st)]]</f>
        <v>22.998654822335023</v>
      </c>
      <c r="O6" s="389" t="s">
        <v>230</v>
      </c>
      <c r="P6" s="419"/>
      <c r="Q6" s="419"/>
      <c r="R6" s="374">
        <v>2</v>
      </c>
      <c r="S6" s="389" t="s">
        <v>41</v>
      </c>
      <c r="T6" s="374">
        <f>+Tableau2[[#This Row],[Prix u (€/st)]]*Tableau2[[#This Row],[V tot (st)]]</f>
        <v>9061.4699999999993</v>
      </c>
      <c r="U6" s="300"/>
      <c r="V6" s="300"/>
      <c r="W6" s="294"/>
      <c r="X6" s="294"/>
    </row>
    <row r="7" spans="1:24" x14ac:dyDescent="0.2">
      <c r="A7" s="361" t="s">
        <v>383</v>
      </c>
      <c r="B7" s="361" t="s">
        <v>129</v>
      </c>
      <c r="C7" s="346" t="s">
        <v>105</v>
      </c>
      <c r="D7" s="346" t="s">
        <v>295</v>
      </c>
      <c r="E7" s="346" t="s">
        <v>138</v>
      </c>
      <c r="F7" s="346">
        <v>56.5</v>
      </c>
      <c r="G7" s="346">
        <v>2055</v>
      </c>
      <c r="H7" s="374">
        <f>+Tableau2[[#This Row],[V tot (st)]]/Tableau2[[#This Row],[S(ha)]]</f>
        <v>36.371681415929203</v>
      </c>
      <c r="I7" s="346">
        <v>10333</v>
      </c>
      <c r="J7" s="374">
        <v>594</v>
      </c>
      <c r="K7" s="389">
        <f>+Tableau2[[#This Row],[Vtotal (en m3)]]/Tableau2[[#This Row],[Nombre de tiges]]</f>
        <v>5.74857253459789E-2</v>
      </c>
      <c r="L7" s="389" t="s">
        <v>225</v>
      </c>
      <c r="M7" s="419">
        <v>13.12</v>
      </c>
      <c r="N7" s="419">
        <f>+Tableau2[[#This Row],[Prix u (€/st)]]/Tableau2[[#This Row],[Vtotal (en m3)]]*Tableau2[[#This Row],[V tot (st)]]</f>
        <v>45.389898989898988</v>
      </c>
      <c r="O7" s="389" t="s">
        <v>219</v>
      </c>
      <c r="P7" s="419">
        <v>11.17</v>
      </c>
      <c r="Q7" s="419"/>
      <c r="R7" s="374">
        <v>3</v>
      </c>
      <c r="S7" s="389" t="s">
        <v>41</v>
      </c>
      <c r="T7" s="374">
        <f>+Tableau2[[#This Row],[Prix u (€/st)]]*Tableau2[[#This Row],[V tot (st)]]</f>
        <v>26961.599999999999</v>
      </c>
      <c r="U7" s="300"/>
      <c r="V7" s="300"/>
      <c r="W7" s="294"/>
      <c r="X7" s="294"/>
    </row>
    <row r="8" spans="1:24" x14ac:dyDescent="0.2">
      <c r="A8" s="361" t="s">
        <v>384</v>
      </c>
      <c r="B8" s="361" t="s">
        <v>129</v>
      </c>
      <c r="C8" s="346" t="s">
        <v>105</v>
      </c>
      <c r="D8" s="346" t="s">
        <v>399</v>
      </c>
      <c r="E8" s="346" t="s">
        <v>178</v>
      </c>
      <c r="F8" s="346">
        <v>14.2</v>
      </c>
      <c r="G8" s="346">
        <v>429</v>
      </c>
      <c r="H8" s="374">
        <f>+Tableau2[[#This Row],[V tot (st)]]/Tableau2[[#This Row],[S(ha)]]</f>
        <v>30.211267605633804</v>
      </c>
      <c r="I8" s="346">
        <v>2850</v>
      </c>
      <c r="J8" s="374">
        <v>286</v>
      </c>
      <c r="K8" s="389">
        <f>+Tableau2[[#This Row],[Vtotal (en m3)]]/Tableau2[[#This Row],[Nombre de tiges]]</f>
        <v>0.10035087719298245</v>
      </c>
      <c r="L8" s="389" t="s">
        <v>226</v>
      </c>
      <c r="M8" s="419">
        <v>12.47</v>
      </c>
      <c r="N8" s="419">
        <f>+Tableau2[[#This Row],[Prix u (€/st)]]/Tableau2[[#This Row],[Vtotal (en m3)]]*Tableau2[[#This Row],[V tot (st)]]</f>
        <v>18.705000000000002</v>
      </c>
      <c r="O8" s="389" t="s">
        <v>230</v>
      </c>
      <c r="P8" s="419">
        <v>11.13</v>
      </c>
      <c r="Q8" s="419">
        <v>11.05</v>
      </c>
      <c r="R8" s="374">
        <v>6</v>
      </c>
      <c r="S8" s="389" t="s">
        <v>41</v>
      </c>
      <c r="T8" s="374">
        <f>+Tableau2[[#This Row],[Prix u (€/st)]]*Tableau2[[#This Row],[V tot (st)]]</f>
        <v>5349.63</v>
      </c>
      <c r="U8" s="300"/>
      <c r="V8" s="300"/>
      <c r="W8" s="294"/>
      <c r="X8" s="294"/>
    </row>
    <row r="9" spans="1:24" x14ac:dyDescent="0.2">
      <c r="A9" s="361" t="s">
        <v>385</v>
      </c>
      <c r="B9" s="361" t="s">
        <v>129</v>
      </c>
      <c r="C9" s="346" t="s">
        <v>105</v>
      </c>
      <c r="D9" s="346" t="s">
        <v>319</v>
      </c>
      <c r="E9" s="346" t="s">
        <v>138</v>
      </c>
      <c r="F9" s="346">
        <v>59.93</v>
      </c>
      <c r="G9" s="346">
        <v>2400</v>
      </c>
      <c r="H9" s="374">
        <f>+Tableau2[[#This Row],[V tot (st)]]/Tableau2[[#This Row],[S(ha)]]</f>
        <v>40.046721174703819</v>
      </c>
      <c r="I9" s="346">
        <v>8532</v>
      </c>
      <c r="J9" s="374">
        <v>1598</v>
      </c>
      <c r="K9" s="389">
        <f>+Tableau2[[#This Row],[Vtotal (en m3)]]/Tableau2[[#This Row],[Nombre de tiges]]</f>
        <v>0.18729488982653539</v>
      </c>
      <c r="L9" s="389" t="s">
        <v>227</v>
      </c>
      <c r="M9" s="419">
        <v>17</v>
      </c>
      <c r="N9" s="419">
        <f>+Tableau2[[#This Row],[Prix u (€/st)]]/Tableau2[[#This Row],[Vtotal (en m3)]]*Tableau2[[#This Row],[V tot (st)]]</f>
        <v>25.531914893617021</v>
      </c>
      <c r="O9" s="389" t="s">
        <v>405</v>
      </c>
      <c r="P9" s="419">
        <v>16.96</v>
      </c>
      <c r="Q9" s="419">
        <v>15.12</v>
      </c>
      <c r="R9" s="374">
        <v>7</v>
      </c>
      <c r="S9" s="389" t="s">
        <v>41</v>
      </c>
      <c r="T9" s="374">
        <f>+Tableau2[[#This Row],[Prix u (€/st)]]*Tableau2[[#This Row],[V tot (st)]]</f>
        <v>40800</v>
      </c>
      <c r="U9" s="300"/>
      <c r="V9" s="300"/>
      <c r="W9" s="294"/>
      <c r="X9" s="294"/>
    </row>
    <row r="10" spans="1:24" x14ac:dyDescent="0.2">
      <c r="A10" s="361" t="s">
        <v>386</v>
      </c>
      <c r="B10" s="361" t="s">
        <v>129</v>
      </c>
      <c r="C10" s="346" t="s">
        <v>105</v>
      </c>
      <c r="D10" s="346" t="s">
        <v>319</v>
      </c>
      <c r="E10" s="346" t="s">
        <v>178</v>
      </c>
      <c r="F10" s="346">
        <v>35.79</v>
      </c>
      <c r="G10" s="346">
        <v>985</v>
      </c>
      <c r="H10" s="374">
        <f>+Tableau2[[#This Row],[V tot (st)]]/Tableau2[[#This Row],[S(ha)]]</f>
        <v>27.521654093322159</v>
      </c>
      <c r="I10" s="346">
        <v>9282</v>
      </c>
      <c r="J10" s="374">
        <v>657</v>
      </c>
      <c r="K10" s="389">
        <f>+Tableau2[[#This Row],[Vtotal (en m3)]]/Tableau2[[#This Row],[Nombre de tiges]]</f>
        <v>7.0782159017453133E-2</v>
      </c>
      <c r="L10" s="389" t="s">
        <v>225</v>
      </c>
      <c r="M10" s="419">
        <v>12.2</v>
      </c>
      <c r="N10" s="419">
        <f>+Tableau2[[#This Row],[Prix u (€/st)]]/Tableau2[[#This Row],[Vtotal (en m3)]]*Tableau2[[#This Row],[V tot (st)]]</f>
        <v>18.290715372907155</v>
      </c>
      <c r="O10" s="389" t="s">
        <v>230</v>
      </c>
      <c r="P10" s="419">
        <v>12.04</v>
      </c>
      <c r="Q10" s="419"/>
      <c r="R10" s="374">
        <v>4</v>
      </c>
      <c r="S10" s="389" t="s">
        <v>41</v>
      </c>
      <c r="T10" s="374">
        <f>+Tableau2[[#This Row],[Prix u (€/st)]]*Tableau2[[#This Row],[V tot (st)]]</f>
        <v>12017</v>
      </c>
      <c r="U10" s="300"/>
      <c r="V10" s="300"/>
      <c r="W10" s="294"/>
      <c r="X10" s="294"/>
    </row>
    <row r="11" spans="1:24" x14ac:dyDescent="0.2">
      <c r="A11" s="361" t="s">
        <v>387</v>
      </c>
      <c r="B11" s="361" t="s">
        <v>129</v>
      </c>
      <c r="C11" s="346" t="s">
        <v>105</v>
      </c>
      <c r="D11" s="346" t="s">
        <v>325</v>
      </c>
      <c r="E11" s="346" t="s">
        <v>178</v>
      </c>
      <c r="F11" s="346">
        <v>25.18</v>
      </c>
      <c r="G11" s="346">
        <v>781</v>
      </c>
      <c r="H11" s="374">
        <f>+Tableau2[[#This Row],[V tot (st)]]/Tableau2[[#This Row],[S(ha)]]</f>
        <v>31.01667990468626</v>
      </c>
      <c r="I11" s="346">
        <v>12500</v>
      </c>
      <c r="J11" s="374">
        <v>520</v>
      </c>
      <c r="K11" s="389">
        <f>+Tableau2[[#This Row],[Vtotal (en m3)]]/Tableau2[[#This Row],[Nombre de tiges]]</f>
        <v>4.1599999999999998E-2</v>
      </c>
      <c r="L11" s="389" t="s">
        <v>225</v>
      </c>
      <c r="M11" s="419">
        <v>10.199999999999999</v>
      </c>
      <c r="N11" s="419">
        <f>+Tableau2[[#This Row],[Prix u (€/st)]]/Tableau2[[#This Row],[Vtotal (en m3)]]*Tableau2[[#This Row],[V tot (st)]]</f>
        <v>15.319615384615384</v>
      </c>
      <c r="O11" s="389" t="s">
        <v>228</v>
      </c>
      <c r="P11" s="419"/>
      <c r="Q11" s="419"/>
      <c r="R11" s="374">
        <v>2</v>
      </c>
      <c r="S11" s="389" t="s">
        <v>41</v>
      </c>
      <c r="T11" s="374">
        <f>+Tableau2[[#This Row],[Prix u (€/st)]]*Tableau2[[#This Row],[V tot (st)]]</f>
        <v>7966.2</v>
      </c>
      <c r="U11" s="300"/>
      <c r="V11" s="300"/>
      <c r="W11" s="294"/>
      <c r="X11" s="294"/>
    </row>
    <row r="12" spans="1:24" x14ac:dyDescent="0.2">
      <c r="A12" s="361" t="s">
        <v>388</v>
      </c>
      <c r="B12" s="361" t="s">
        <v>129</v>
      </c>
      <c r="C12" s="346" t="s">
        <v>105</v>
      </c>
      <c r="D12" s="346" t="s">
        <v>400</v>
      </c>
      <c r="E12" s="346" t="s">
        <v>178</v>
      </c>
      <c r="F12" s="346">
        <v>15.41</v>
      </c>
      <c r="G12" s="346">
        <v>570</v>
      </c>
      <c r="H12" s="374">
        <f>+Tableau2[[#This Row],[V tot (st)]]/Tableau2[[#This Row],[S(ha)]]</f>
        <v>36.988968202465934</v>
      </c>
      <c r="I12" s="346">
        <v>2348</v>
      </c>
      <c r="J12" s="374">
        <v>380</v>
      </c>
      <c r="K12" s="389">
        <f>+Tableau2[[#This Row],[Vtotal (en m3)]]/Tableau2[[#This Row],[Nombre de tiges]]</f>
        <v>0.16183986371379896</v>
      </c>
      <c r="L12" s="389" t="s">
        <v>227</v>
      </c>
      <c r="M12" s="419">
        <v>17.12</v>
      </c>
      <c r="N12" s="419">
        <f>+Tableau2[[#This Row],[Prix u (€/st)]]/Tableau2[[#This Row],[Vtotal (en m3)]]*Tableau2[[#This Row],[V tot (st)]]</f>
        <v>25.680000000000003</v>
      </c>
      <c r="O12" s="389" t="s">
        <v>220</v>
      </c>
      <c r="P12" s="419">
        <v>16.43</v>
      </c>
      <c r="Q12" s="419">
        <v>16.239999999999998</v>
      </c>
      <c r="R12" s="374">
        <v>7</v>
      </c>
      <c r="S12" s="389" t="s">
        <v>41</v>
      </c>
      <c r="T12" s="374">
        <f>+Tableau2[[#This Row],[Prix u (€/st)]]*Tableau2[[#This Row],[V tot (st)]]</f>
        <v>9758.4000000000015</v>
      </c>
      <c r="U12" s="300"/>
      <c r="V12" s="300"/>
      <c r="W12" s="294"/>
      <c r="X12" s="294"/>
    </row>
    <row r="13" spans="1:24" x14ac:dyDescent="0.2">
      <c r="A13" s="361" t="s">
        <v>389</v>
      </c>
      <c r="B13" s="361" t="s">
        <v>129</v>
      </c>
      <c r="C13" s="346" t="s">
        <v>105</v>
      </c>
      <c r="D13" s="346" t="s">
        <v>317</v>
      </c>
      <c r="E13" s="346" t="s">
        <v>178</v>
      </c>
      <c r="F13" s="346">
        <v>32.39</v>
      </c>
      <c r="G13" s="346">
        <v>938</v>
      </c>
      <c r="H13" s="374">
        <f>+Tableau2[[#This Row],[V tot (st)]]/Tableau2[[#This Row],[S(ha)]]</f>
        <v>28.959555418338994</v>
      </c>
      <c r="I13" s="346">
        <v>7533</v>
      </c>
      <c r="J13" s="374">
        <v>626</v>
      </c>
      <c r="K13" s="389">
        <f>+Tableau2[[#This Row],[Vtotal (en m3)]]/Tableau2[[#This Row],[Nombre de tiges]]</f>
        <v>8.3101022169122532E-2</v>
      </c>
      <c r="L13" s="389" t="s">
        <v>226</v>
      </c>
      <c r="M13" s="419">
        <v>14.85</v>
      </c>
      <c r="N13" s="419">
        <f>+Tableau2[[#This Row],[Prix u (€/st)]]/Tableau2[[#This Row],[Vtotal (en m3)]]*Tableau2[[#This Row],[V tot (st)]]</f>
        <v>22.251277955271565</v>
      </c>
      <c r="O13" s="389" t="s">
        <v>228</v>
      </c>
      <c r="P13" s="419">
        <v>14.35</v>
      </c>
      <c r="Q13" s="419">
        <v>14.07</v>
      </c>
      <c r="R13" s="374">
        <v>9</v>
      </c>
      <c r="S13" s="389" t="s">
        <v>41</v>
      </c>
      <c r="T13" s="374">
        <f>+Tableau2[[#This Row],[Prix u (€/st)]]*Tableau2[[#This Row],[V tot (st)]]</f>
        <v>13929.3</v>
      </c>
      <c r="U13" s="300"/>
      <c r="V13" s="300"/>
      <c r="W13" s="294"/>
      <c r="X13" s="294"/>
    </row>
    <row r="14" spans="1:24" x14ac:dyDescent="0.2">
      <c r="A14" s="361" t="s">
        <v>390</v>
      </c>
      <c r="B14" s="361" t="s">
        <v>129</v>
      </c>
      <c r="C14" s="346" t="s">
        <v>105</v>
      </c>
      <c r="D14" s="346" t="s">
        <v>401</v>
      </c>
      <c r="E14" s="346" t="s">
        <v>138</v>
      </c>
      <c r="F14" s="346">
        <v>15.15</v>
      </c>
      <c r="G14" s="346">
        <v>743</v>
      </c>
      <c r="H14" s="374">
        <f>+Tableau2[[#This Row],[V tot (st)]]/Tableau2[[#This Row],[S(ha)]]</f>
        <v>49.042904290429043</v>
      </c>
      <c r="I14" s="346">
        <v>3193</v>
      </c>
      <c r="J14" s="374">
        <v>495</v>
      </c>
      <c r="K14" s="389">
        <f>+Tableau2[[#This Row],[Vtotal (en m3)]]/Tableau2[[#This Row],[Nombre de tiges]]</f>
        <v>0.15502662073285312</v>
      </c>
      <c r="L14" s="389" t="s">
        <v>212</v>
      </c>
      <c r="M14" s="419">
        <v>21</v>
      </c>
      <c r="N14" s="419">
        <f>+Tableau2[[#This Row],[Prix u (€/st)]]/Tableau2[[#This Row],[Vtotal (en m3)]]*Tableau2[[#This Row],[V tot (st)]]</f>
        <v>31.521212121212123</v>
      </c>
      <c r="O14" s="389" t="s">
        <v>201</v>
      </c>
      <c r="P14" s="419"/>
      <c r="Q14" s="419"/>
      <c r="R14" s="374">
        <v>11</v>
      </c>
      <c r="S14" s="389"/>
      <c r="T14" s="374">
        <f>+Tableau2[[#This Row],[Prix u (€/st)]]*Tableau2[[#This Row],[V tot (st)]]</f>
        <v>15603</v>
      </c>
      <c r="U14" s="300"/>
      <c r="V14" s="300"/>
      <c r="W14" s="294"/>
      <c r="X14" s="294"/>
    </row>
    <row r="15" spans="1:24" x14ac:dyDescent="0.2">
      <c r="A15" s="361" t="s">
        <v>391</v>
      </c>
      <c r="B15" s="361" t="s">
        <v>129</v>
      </c>
      <c r="C15" s="346" t="s">
        <v>105</v>
      </c>
      <c r="D15" s="346" t="s">
        <v>402</v>
      </c>
      <c r="E15" s="346" t="s">
        <v>138</v>
      </c>
      <c r="F15" s="346">
        <v>14.69</v>
      </c>
      <c r="G15" s="346">
        <v>528</v>
      </c>
      <c r="H15" s="374">
        <f>+Tableau2[[#This Row],[V tot (st)]]/Tableau2[[#This Row],[S(ha)]]</f>
        <v>35.942818243703201</v>
      </c>
      <c r="I15" s="346">
        <v>1870</v>
      </c>
      <c r="J15" s="374">
        <v>352</v>
      </c>
      <c r="K15" s="389">
        <f>+Tableau2[[#This Row],[Vtotal (en m3)]]/Tableau2[[#This Row],[Nombre de tiges]]</f>
        <v>0.18823529411764706</v>
      </c>
      <c r="L15" s="389" t="s">
        <v>227</v>
      </c>
      <c r="M15" s="419">
        <v>18.72</v>
      </c>
      <c r="N15" s="419">
        <f>+Tableau2[[#This Row],[Prix u (€/st)]]/Tableau2[[#This Row],[Vtotal (en m3)]]*Tableau2[[#This Row],[V tot (st)]]</f>
        <v>28.08</v>
      </c>
      <c r="O15" s="389" t="s">
        <v>407</v>
      </c>
      <c r="P15" s="419">
        <v>18.170000000000002</v>
      </c>
      <c r="Q15" s="419">
        <v>17.170000000000002</v>
      </c>
      <c r="R15" s="374">
        <v>9</v>
      </c>
      <c r="S15" s="389"/>
      <c r="T15" s="374">
        <f>+Tableau2[[#This Row],[Prix u (€/st)]]*Tableau2[[#This Row],[V tot (st)]]</f>
        <v>9884.16</v>
      </c>
      <c r="U15" s="300"/>
      <c r="V15" s="300"/>
      <c r="W15" s="294"/>
      <c r="X15" s="294"/>
    </row>
    <row r="16" spans="1:24" x14ac:dyDescent="0.2">
      <c r="A16" s="361" t="s">
        <v>392</v>
      </c>
      <c r="B16" s="361" t="s">
        <v>129</v>
      </c>
      <c r="C16" s="346" t="s">
        <v>105</v>
      </c>
      <c r="D16" s="346" t="s">
        <v>313</v>
      </c>
      <c r="E16" s="346" t="s">
        <v>138</v>
      </c>
      <c r="F16" s="346">
        <v>17.54</v>
      </c>
      <c r="G16" s="346">
        <v>600</v>
      </c>
      <c r="H16" s="374">
        <f>+Tableau2[[#This Row],[V tot (st)]]/Tableau2[[#This Row],[S(ha)]]</f>
        <v>34.207525655644247</v>
      </c>
      <c r="I16" s="346">
        <v>3772</v>
      </c>
      <c r="J16" s="374">
        <v>400</v>
      </c>
      <c r="K16" s="389">
        <f>+Tableau2[[#This Row],[Vtotal (en m3)]]/Tableau2[[#This Row],[Nombre de tiges]]</f>
        <v>0.10604453870625663</v>
      </c>
      <c r="L16" s="389" t="s">
        <v>226</v>
      </c>
      <c r="M16" s="419">
        <v>18.649999999999999</v>
      </c>
      <c r="N16" s="419">
        <f>+Tableau2[[#This Row],[Prix u (€/st)]]/Tableau2[[#This Row],[Vtotal (en m3)]]*Tableau2[[#This Row],[V tot (st)]]</f>
        <v>27.975000000000001</v>
      </c>
      <c r="O16" s="389" t="s">
        <v>229</v>
      </c>
      <c r="P16" s="419">
        <v>17.61</v>
      </c>
      <c r="Q16" s="419">
        <v>17.420000000000002</v>
      </c>
      <c r="R16" s="374">
        <v>11</v>
      </c>
      <c r="S16" s="389"/>
      <c r="T16" s="374">
        <f>+Tableau2[[#This Row],[Prix u (€/st)]]*Tableau2[[#This Row],[V tot (st)]]</f>
        <v>11190</v>
      </c>
      <c r="U16" s="300"/>
      <c r="V16" s="300"/>
      <c r="W16" s="294"/>
      <c r="X16" s="294"/>
    </row>
    <row r="17" spans="1:24" x14ac:dyDescent="0.2">
      <c r="A17" s="361" t="s">
        <v>393</v>
      </c>
      <c r="B17" s="361" t="s">
        <v>129</v>
      </c>
      <c r="C17" s="346" t="s">
        <v>105</v>
      </c>
      <c r="D17" s="346" t="s">
        <v>312</v>
      </c>
      <c r="E17" s="346" t="s">
        <v>138</v>
      </c>
      <c r="F17" s="346">
        <v>29.62</v>
      </c>
      <c r="G17" s="346">
        <v>1485</v>
      </c>
      <c r="H17" s="374">
        <f>+Tableau2[[#This Row],[V tot (st)]]/Tableau2[[#This Row],[S(ha)]]</f>
        <v>50.135043889264011</v>
      </c>
      <c r="I17" s="346">
        <v>5374</v>
      </c>
      <c r="J17" s="374">
        <v>992</v>
      </c>
      <c r="K17" s="389">
        <f>+Tableau2[[#This Row],[Vtotal (en m3)]]/Tableau2[[#This Row],[Nombre de tiges]]</f>
        <v>0.18459248232229253</v>
      </c>
      <c r="L17" s="389" t="s">
        <v>227</v>
      </c>
      <c r="M17" s="419">
        <v>18.5</v>
      </c>
      <c r="N17" s="419">
        <f>+Tableau2[[#This Row],[Prix u (€/st)]]/Tableau2[[#This Row],[Vtotal (en m3)]]*Tableau2[[#This Row],[V tot (st)]]</f>
        <v>27.69405241935484</v>
      </c>
      <c r="O17" s="389" t="s">
        <v>405</v>
      </c>
      <c r="P17" s="419">
        <v>17.97</v>
      </c>
      <c r="Q17" s="419">
        <v>17.88</v>
      </c>
      <c r="R17" s="374">
        <v>11</v>
      </c>
      <c r="S17" s="389"/>
      <c r="T17" s="374">
        <f>+Tableau2[[#This Row],[Prix u (€/st)]]*Tableau2[[#This Row],[V tot (st)]]</f>
        <v>27472.5</v>
      </c>
      <c r="U17" s="300"/>
      <c r="V17" s="300"/>
      <c r="W17" s="294"/>
      <c r="X17" s="294"/>
    </row>
    <row r="18" spans="1:24" x14ac:dyDescent="0.2">
      <c r="A18" s="361" t="s">
        <v>394</v>
      </c>
      <c r="B18" s="361" t="s">
        <v>129</v>
      </c>
      <c r="C18" s="346" t="s">
        <v>105</v>
      </c>
      <c r="D18" s="346" t="s">
        <v>403</v>
      </c>
      <c r="E18" s="346" t="s">
        <v>189</v>
      </c>
      <c r="F18" s="346">
        <v>10.75</v>
      </c>
      <c r="G18" s="346">
        <v>450</v>
      </c>
      <c r="H18" s="374">
        <f>+Tableau2[[#This Row],[V tot (st)]]/Tableau2[[#This Row],[S(ha)]]</f>
        <v>41.860465116279073</v>
      </c>
      <c r="I18" s="346">
        <v>1650</v>
      </c>
      <c r="J18" s="374">
        <v>300</v>
      </c>
      <c r="K18" s="389">
        <f>+Tableau2[[#This Row],[Vtotal (en m3)]]/Tableau2[[#This Row],[Nombre de tiges]]</f>
        <v>0.18181818181818182</v>
      </c>
      <c r="L18" s="389" t="s">
        <v>227</v>
      </c>
      <c r="M18" s="419">
        <v>18.45</v>
      </c>
      <c r="N18" s="419">
        <f>+Tableau2[[#This Row],[Prix u (€/st)]]/Tableau2[[#This Row],[Vtotal (en m3)]]*Tableau2[[#This Row],[V tot (st)]]</f>
        <v>27.675000000000001</v>
      </c>
      <c r="O18" s="389" t="s">
        <v>229</v>
      </c>
      <c r="P18" s="419">
        <v>18.02</v>
      </c>
      <c r="Q18" s="419">
        <v>17.600000000000001</v>
      </c>
      <c r="R18" s="374">
        <v>7</v>
      </c>
      <c r="S18" s="389"/>
      <c r="T18" s="374">
        <f>+Tableau2[[#This Row],[Prix u (€/st)]]*Tableau2[[#This Row],[V tot (st)]]</f>
        <v>8302.5</v>
      </c>
      <c r="U18" s="300"/>
      <c r="V18" s="300"/>
      <c r="W18" s="294"/>
      <c r="X18" s="294"/>
    </row>
    <row r="19" spans="1:24" x14ac:dyDescent="0.2">
      <c r="A19" s="361" t="s">
        <v>395</v>
      </c>
      <c r="B19" s="361" t="s">
        <v>129</v>
      </c>
      <c r="C19" s="346" t="s">
        <v>105</v>
      </c>
      <c r="D19" s="346" t="s">
        <v>404</v>
      </c>
      <c r="E19" s="346" t="s">
        <v>178</v>
      </c>
      <c r="F19" s="346">
        <v>15.19</v>
      </c>
      <c r="G19" s="346">
        <v>612</v>
      </c>
      <c r="H19" s="374">
        <f>+Tableau2[[#This Row],[V tot (st)]]/Tableau2[[#This Row],[S(ha)]]</f>
        <v>40.289664252797891</v>
      </c>
      <c r="I19" s="345">
        <v>4920</v>
      </c>
      <c r="J19" s="348">
        <v>407</v>
      </c>
      <c r="K19" s="389">
        <f>+Tableau2[[#This Row],[Vtotal (en m3)]]/Tableau2[[#This Row],[Nombre de tiges]]</f>
        <v>8.2723577235772353E-2</v>
      </c>
      <c r="L19" s="389" t="s">
        <v>226</v>
      </c>
      <c r="M19" s="419">
        <v>14</v>
      </c>
      <c r="N19" s="419">
        <f>+Tableau2[[#This Row],[Prix u (€/st)]]/Tableau2[[#This Row],[Vtotal (en m3)]]*Tableau2[[#This Row],[V tot (st)]]</f>
        <v>21.051597051597053</v>
      </c>
      <c r="O19" s="389" t="s">
        <v>201</v>
      </c>
      <c r="P19" s="419"/>
      <c r="Q19" s="419"/>
      <c r="R19" s="374">
        <v>7</v>
      </c>
      <c r="S19" s="389"/>
      <c r="T19" s="374">
        <f>+Tableau2[[#This Row],[Prix u (€/st)]]*Tableau2[[#This Row],[V tot (st)]]</f>
        <v>8568</v>
      </c>
      <c r="U19" s="300"/>
      <c r="V19" s="300"/>
      <c r="W19" s="294"/>
      <c r="X19" s="294"/>
    </row>
    <row r="20" spans="1:24" x14ac:dyDescent="0.2">
      <c r="A20" s="361" t="s">
        <v>396</v>
      </c>
      <c r="B20" s="361" t="s">
        <v>129</v>
      </c>
      <c r="C20" s="346" t="s">
        <v>105</v>
      </c>
      <c r="D20" s="346" t="s">
        <v>308</v>
      </c>
      <c r="E20" s="346" t="s">
        <v>138</v>
      </c>
      <c r="F20" s="346">
        <v>20.69</v>
      </c>
      <c r="G20" s="346">
        <v>580</v>
      </c>
      <c r="H20" s="374">
        <f>+Tableau2[[#This Row],[V tot (st)]]/Tableau2[[#This Row],[S(ha)]]</f>
        <v>28.032866118898017</v>
      </c>
      <c r="I20" s="346">
        <v>2589</v>
      </c>
      <c r="J20" s="348">
        <v>390</v>
      </c>
      <c r="K20" s="389">
        <f>+Tableau2[[#This Row],[Vtotal (en m3)]]/Tableau2[[#This Row],[Nombre de tiges]]</f>
        <v>0.15063731170336037</v>
      </c>
      <c r="L20" s="389" t="s">
        <v>227</v>
      </c>
      <c r="M20" s="419">
        <v>19</v>
      </c>
      <c r="N20" s="419">
        <f>+Tableau2[[#This Row],[Prix u (€/st)]]/Tableau2[[#This Row],[Vtotal (en m3)]]*Tableau2[[#This Row],[V tot (st)]]</f>
        <v>28.256410256410255</v>
      </c>
      <c r="O20" s="389" t="s">
        <v>201</v>
      </c>
      <c r="P20" s="419"/>
      <c r="Q20" s="419"/>
      <c r="R20" s="374">
        <v>6</v>
      </c>
      <c r="S20" s="389"/>
      <c r="T20" s="374">
        <f>+Tableau2[[#This Row],[Prix u (€/st)]]*Tableau2[[#This Row],[V tot (st)]]</f>
        <v>11020</v>
      </c>
      <c r="U20" s="300"/>
      <c r="V20" s="300"/>
      <c r="W20" s="294"/>
      <c r="X20" s="294"/>
    </row>
    <row r="21" spans="1:24" x14ac:dyDescent="0.2">
      <c r="A21" s="361" t="s">
        <v>397</v>
      </c>
      <c r="B21" s="361" t="s">
        <v>129</v>
      </c>
      <c r="C21" s="346" t="s">
        <v>105</v>
      </c>
      <c r="D21" s="346" t="s">
        <v>308</v>
      </c>
      <c r="E21" s="346" t="s">
        <v>138</v>
      </c>
      <c r="F21" s="346">
        <v>18</v>
      </c>
      <c r="G21" s="346">
        <v>495</v>
      </c>
      <c r="H21" s="374">
        <f>+Tableau2[[#This Row],[V tot (st)]]/Tableau2[[#This Row],[S(ha)]]</f>
        <v>27.5</v>
      </c>
      <c r="I21" s="346">
        <v>2650</v>
      </c>
      <c r="J21" s="348">
        <v>329</v>
      </c>
      <c r="K21" s="389">
        <f>+Tableau2[[#This Row],[Vtotal (en m3)]]/Tableau2[[#This Row],[Nombre de tiges]]</f>
        <v>0.12415094339622641</v>
      </c>
      <c r="L21" s="389" t="s">
        <v>212</v>
      </c>
      <c r="M21" s="419">
        <v>21</v>
      </c>
      <c r="N21" s="419">
        <f>+Tableau2[[#This Row],[Prix u (€/st)]]/Tableau2[[#This Row],[Vtotal (en m3)]]*Tableau2[[#This Row],[V tot (st)]]</f>
        <v>31.595744680851062</v>
      </c>
      <c r="O21" s="389" t="s">
        <v>201</v>
      </c>
      <c r="P21" s="419"/>
      <c r="Q21" s="419"/>
      <c r="R21" s="374">
        <v>6</v>
      </c>
      <c r="S21" s="389"/>
      <c r="T21" s="374">
        <f>+Tableau2[[#This Row],[Prix u (€/st)]]*Tableau2[[#This Row],[V tot (st)]]</f>
        <v>10395</v>
      </c>
      <c r="U21" s="300"/>
      <c r="V21" s="300"/>
      <c r="W21" s="294"/>
      <c r="X21" s="294"/>
    </row>
    <row r="22" spans="1:24" x14ac:dyDescent="0.2">
      <c r="A22" s="361" t="s">
        <v>398</v>
      </c>
      <c r="B22" s="361" t="s">
        <v>129</v>
      </c>
      <c r="C22" s="346" t="s">
        <v>105</v>
      </c>
      <c r="D22" s="346" t="s">
        <v>311</v>
      </c>
      <c r="E22" s="346" t="s">
        <v>200</v>
      </c>
      <c r="F22" s="346">
        <v>26.5</v>
      </c>
      <c r="G22" s="346">
        <v>525</v>
      </c>
      <c r="H22" s="374">
        <f>+Tableau2[[#This Row],[V tot (st)]]/Tableau2[[#This Row],[S(ha)]]</f>
        <v>19.811320754716981</v>
      </c>
      <c r="I22" s="346">
        <v>4070</v>
      </c>
      <c r="J22" s="348">
        <v>350</v>
      </c>
      <c r="K22" s="389">
        <f>+Tableau2[[#This Row],[Vtotal (en m3)]]/Tableau2[[#This Row],[Nombre de tiges]]</f>
        <v>8.5995085995085999E-2</v>
      </c>
      <c r="L22" s="389" t="s">
        <v>226</v>
      </c>
      <c r="M22" s="419"/>
      <c r="N22" s="419"/>
      <c r="O22" s="389" t="s">
        <v>202</v>
      </c>
      <c r="P22" s="419"/>
      <c r="Q22" s="419"/>
      <c r="R22" s="374">
        <v>0</v>
      </c>
      <c r="S22" s="389"/>
      <c r="T22" s="374">
        <f>+Tableau2[[#This Row],[Prix u (€/st)]]*Tableau2[[#This Row],[V tot (st)]]</f>
        <v>0</v>
      </c>
      <c r="U22" s="300"/>
      <c r="V22" s="300"/>
      <c r="W22" s="294"/>
      <c r="X22" s="294"/>
    </row>
    <row r="23" spans="1:24" x14ac:dyDescent="0.2">
      <c r="A23" s="345"/>
      <c r="B23" s="346"/>
      <c r="C23" s="346"/>
      <c r="D23" s="346"/>
      <c r="E23" s="346"/>
      <c r="F23" s="346"/>
      <c r="G23" s="346"/>
      <c r="H23" s="374"/>
      <c r="I23" s="346"/>
      <c r="J23" s="348"/>
      <c r="K23" s="389"/>
      <c r="L23" s="389"/>
      <c r="M23" s="389"/>
      <c r="N23" s="419"/>
      <c r="O23" s="389"/>
      <c r="P23" s="389"/>
      <c r="Q23" s="389"/>
      <c r="R23" s="389"/>
      <c r="S23" s="389"/>
      <c r="T23" s="389"/>
      <c r="U23" s="300"/>
      <c r="V23" s="300"/>
      <c r="W23" s="294"/>
      <c r="X23" s="294"/>
    </row>
    <row r="24" spans="1:24" x14ac:dyDescent="0.2">
      <c r="A24" s="345"/>
      <c r="B24" s="346"/>
      <c r="C24" s="346"/>
      <c r="D24" s="346"/>
      <c r="E24" s="346"/>
      <c r="F24" s="346"/>
      <c r="G24" s="346"/>
      <c r="H24" s="374"/>
      <c r="I24" s="346"/>
      <c r="J24" s="348"/>
      <c r="K24" s="389"/>
      <c r="L24" s="389"/>
      <c r="M24" s="389"/>
      <c r="N24" s="419"/>
      <c r="O24" s="389"/>
      <c r="P24" s="389"/>
      <c r="Q24" s="389"/>
      <c r="R24" s="389"/>
      <c r="S24" s="389"/>
      <c r="T24" s="389"/>
      <c r="U24" s="300"/>
      <c r="V24" s="300"/>
      <c r="W24" s="294"/>
      <c r="X24" s="294"/>
    </row>
    <row r="25" spans="1:24" x14ac:dyDescent="0.2">
      <c r="A25" s="345"/>
      <c r="B25" s="346"/>
      <c r="C25" s="346"/>
      <c r="D25" s="346"/>
      <c r="E25" s="346"/>
      <c r="F25" s="346"/>
      <c r="G25" s="346"/>
      <c r="H25" s="374"/>
      <c r="I25" s="346"/>
      <c r="J25" s="348"/>
      <c r="K25" s="389"/>
      <c r="L25" s="389"/>
      <c r="M25" s="389"/>
      <c r="N25" s="419"/>
      <c r="O25" s="389"/>
      <c r="P25" s="389"/>
      <c r="Q25" s="389"/>
      <c r="R25" s="389"/>
      <c r="S25" s="389"/>
      <c r="T25" s="389"/>
      <c r="U25" s="300"/>
      <c r="V25" s="300"/>
      <c r="W25" s="294"/>
      <c r="X25" s="294"/>
    </row>
    <row r="26" spans="1:24" x14ac:dyDescent="0.2">
      <c r="A26" s="345"/>
      <c r="B26" s="346"/>
      <c r="C26" s="346"/>
      <c r="D26" s="346"/>
      <c r="E26" s="346"/>
      <c r="F26" s="346"/>
      <c r="G26" s="346"/>
      <c r="H26" s="374"/>
      <c r="I26" s="346"/>
      <c r="J26" s="348"/>
      <c r="K26" s="389"/>
      <c r="L26" s="389"/>
      <c r="M26" s="389"/>
      <c r="N26" s="419"/>
      <c r="O26" s="389"/>
      <c r="P26" s="389"/>
      <c r="Q26" s="389"/>
      <c r="R26" s="389"/>
      <c r="S26" s="389"/>
      <c r="T26" s="389"/>
      <c r="U26" s="300"/>
      <c r="V26" s="300"/>
      <c r="W26" s="294"/>
      <c r="X26" s="294"/>
    </row>
    <row r="27" spans="1:24" x14ac:dyDescent="0.2">
      <c r="A27" s="345"/>
      <c r="B27" s="346"/>
      <c r="C27" s="346"/>
      <c r="D27" s="346"/>
      <c r="E27" s="346"/>
      <c r="F27" s="346"/>
      <c r="G27" s="346"/>
      <c r="H27" s="374"/>
      <c r="I27" s="346"/>
      <c r="J27" s="348"/>
      <c r="K27" s="389"/>
      <c r="L27" s="389"/>
      <c r="M27" s="389"/>
      <c r="N27" s="419"/>
      <c r="O27" s="389"/>
      <c r="P27" s="389"/>
      <c r="Q27" s="389"/>
      <c r="R27" s="389"/>
      <c r="S27" s="389"/>
      <c r="T27" s="389"/>
      <c r="U27" s="300"/>
      <c r="V27" s="300"/>
      <c r="W27" s="294"/>
      <c r="X27" s="294"/>
    </row>
    <row r="28" spans="1:24" s="304" customFormat="1" x14ac:dyDescent="0.2">
      <c r="A28" s="345"/>
      <c r="B28" s="346"/>
      <c r="C28" s="346"/>
      <c r="D28" s="346"/>
      <c r="E28" s="346"/>
      <c r="F28" s="346"/>
      <c r="G28" s="346"/>
      <c r="H28" s="374"/>
      <c r="I28" s="346"/>
      <c r="J28" s="348"/>
      <c r="K28" s="389"/>
      <c r="L28" s="389"/>
      <c r="M28" s="389"/>
      <c r="N28" s="419"/>
      <c r="O28" s="389"/>
      <c r="P28" s="389"/>
      <c r="Q28" s="389"/>
      <c r="R28" s="389"/>
      <c r="S28" s="389"/>
      <c r="T28" s="389"/>
      <c r="U28" s="300"/>
      <c r="V28" s="300"/>
      <c r="W28" s="294"/>
      <c r="X28" s="294"/>
    </row>
    <row r="29" spans="1:24" s="304" customFormat="1" x14ac:dyDescent="0.2">
      <c r="A29" s="345"/>
      <c r="B29" s="346"/>
      <c r="C29" s="346"/>
      <c r="D29" s="346"/>
      <c r="E29" s="346"/>
      <c r="F29" s="346"/>
      <c r="G29" s="346"/>
      <c r="H29" s="374"/>
      <c r="I29" s="346"/>
      <c r="J29" s="348"/>
      <c r="K29" s="389"/>
      <c r="L29" s="389"/>
      <c r="M29" s="389"/>
      <c r="N29" s="419"/>
      <c r="O29" s="389"/>
      <c r="P29" s="389"/>
      <c r="Q29" s="389"/>
      <c r="R29" s="389"/>
      <c r="S29" s="389"/>
      <c r="T29" s="389"/>
      <c r="U29" s="300"/>
      <c r="V29" s="300"/>
      <c r="W29" s="294"/>
      <c r="X29" s="294"/>
    </row>
    <row r="30" spans="1:24" s="304" customFormat="1" x14ac:dyDescent="0.2">
      <c r="A30" s="345"/>
      <c r="B30" s="346"/>
      <c r="C30" s="346"/>
      <c r="D30" s="346"/>
      <c r="E30" s="346"/>
      <c r="F30" s="346"/>
      <c r="G30" s="346"/>
      <c r="H30" s="374"/>
      <c r="I30" s="346"/>
      <c r="J30" s="345"/>
      <c r="K30" s="389"/>
      <c r="L30" s="389"/>
      <c r="M30" s="389"/>
      <c r="N30" s="419"/>
      <c r="O30" s="389"/>
      <c r="P30" s="389"/>
      <c r="Q30" s="389"/>
      <c r="R30" s="389"/>
      <c r="S30" s="389"/>
      <c r="T30" s="389"/>
      <c r="U30" s="300"/>
      <c r="V30" s="300"/>
      <c r="W30" s="294"/>
      <c r="X30" s="294"/>
    </row>
    <row r="31" spans="1:24" s="304" customFormat="1" x14ac:dyDescent="0.2">
      <c r="A31" s="345"/>
      <c r="B31" s="346"/>
      <c r="C31" s="346"/>
      <c r="D31" s="346"/>
      <c r="E31" s="346"/>
      <c r="F31" s="345"/>
      <c r="G31" s="345"/>
      <c r="H31" s="374"/>
      <c r="I31" s="345"/>
      <c r="J31" s="345"/>
      <c r="K31" s="389"/>
      <c r="L31" s="389"/>
      <c r="M31" s="389"/>
      <c r="N31" s="419"/>
      <c r="O31" s="389"/>
      <c r="P31" s="389"/>
      <c r="Q31" s="389"/>
      <c r="R31" s="389"/>
      <c r="S31" s="389"/>
      <c r="T31" s="389"/>
      <c r="U31" s="300"/>
      <c r="V31" s="300"/>
      <c r="W31" s="294"/>
      <c r="X31" s="294"/>
    </row>
    <row r="32" spans="1:24" s="304" customFormat="1" x14ac:dyDescent="0.2">
      <c r="A32" s="345"/>
      <c r="B32" s="346"/>
      <c r="C32" s="346"/>
      <c r="D32" s="346"/>
      <c r="E32" s="346"/>
      <c r="F32" s="345"/>
      <c r="G32" s="345"/>
      <c r="H32" s="374"/>
      <c r="I32" s="345"/>
      <c r="J32" s="386"/>
      <c r="K32" s="389"/>
      <c r="L32" s="389"/>
      <c r="M32" s="389"/>
      <c r="N32" s="419"/>
      <c r="O32" s="389"/>
      <c r="P32" s="389"/>
      <c r="Q32" s="389"/>
      <c r="R32" s="389"/>
      <c r="S32" s="389"/>
      <c r="T32" s="389"/>
      <c r="U32" s="300"/>
      <c r="V32" s="300"/>
      <c r="W32" s="294"/>
      <c r="X32" s="294"/>
    </row>
    <row r="33" spans="1:30" s="301" customFormat="1" x14ac:dyDescent="0.2">
      <c r="A33" s="345"/>
      <c r="B33" s="346"/>
      <c r="C33" s="346"/>
      <c r="D33" s="346"/>
      <c r="E33" s="346"/>
      <c r="F33" s="345"/>
      <c r="G33" s="345"/>
      <c r="H33" s="374"/>
      <c r="I33" s="345"/>
      <c r="J33" s="386"/>
      <c r="K33" s="389"/>
      <c r="L33" s="389"/>
      <c r="M33" s="389"/>
      <c r="N33" s="419"/>
      <c r="O33" s="389"/>
      <c r="P33" s="389"/>
      <c r="Q33" s="389"/>
      <c r="R33" s="389"/>
      <c r="S33" s="389"/>
      <c r="T33" s="389"/>
      <c r="U33" s="300"/>
      <c r="V33" s="300"/>
      <c r="W33" s="294"/>
      <c r="X33" s="294"/>
    </row>
    <row r="34" spans="1:30" s="301" customFormat="1" x14ac:dyDescent="0.2">
      <c r="A34" s="345"/>
      <c r="B34" s="346"/>
      <c r="C34" s="346"/>
      <c r="D34" s="346"/>
      <c r="E34" s="346"/>
      <c r="F34" s="345"/>
      <c r="G34" s="345"/>
      <c r="H34" s="374"/>
      <c r="I34" s="345"/>
      <c r="J34" s="386"/>
      <c r="K34" s="389"/>
      <c r="L34" s="389"/>
      <c r="M34" s="389"/>
      <c r="N34" s="419"/>
      <c r="O34" s="389"/>
      <c r="P34" s="389"/>
      <c r="Q34" s="389"/>
      <c r="R34" s="389"/>
      <c r="S34" s="389"/>
      <c r="T34" s="389"/>
      <c r="U34" s="300"/>
      <c r="V34" s="300"/>
      <c r="W34" s="294"/>
      <c r="X34" s="294"/>
    </row>
    <row r="35" spans="1:30" s="301" customFormat="1" x14ac:dyDescent="0.2">
      <c r="A35" s="345"/>
      <c r="B35" s="346"/>
      <c r="C35" s="346"/>
      <c r="D35" s="346"/>
      <c r="E35" s="346"/>
      <c r="F35" s="345"/>
      <c r="G35" s="345"/>
      <c r="H35" s="374"/>
      <c r="I35" s="345"/>
      <c r="J35" s="386"/>
      <c r="K35" s="389"/>
      <c r="L35" s="389"/>
      <c r="M35" s="389"/>
      <c r="N35" s="419"/>
      <c r="O35" s="389"/>
      <c r="P35" s="389"/>
      <c r="Q35" s="389"/>
      <c r="R35" s="389"/>
      <c r="S35" s="389"/>
      <c r="T35" s="389"/>
      <c r="U35" s="300"/>
      <c r="V35" s="300"/>
      <c r="W35" s="294"/>
      <c r="X35" s="294"/>
    </row>
    <row r="36" spans="1:30" s="301" customFormat="1" x14ac:dyDescent="0.2">
      <c r="A36" s="345"/>
      <c r="B36" s="346"/>
      <c r="C36" s="346"/>
      <c r="D36" s="346"/>
      <c r="E36" s="346"/>
      <c r="F36" s="345"/>
      <c r="G36" s="345"/>
      <c r="H36" s="374"/>
      <c r="I36" s="345"/>
      <c r="J36" s="386"/>
      <c r="K36" s="389"/>
      <c r="L36" s="389"/>
      <c r="M36" s="389"/>
      <c r="N36" s="419"/>
      <c r="O36" s="389"/>
      <c r="P36" s="389"/>
      <c r="Q36" s="389"/>
      <c r="R36" s="389"/>
      <c r="S36" s="389"/>
      <c r="T36" s="389"/>
      <c r="U36" s="300"/>
      <c r="V36" s="300"/>
      <c r="W36" s="294"/>
      <c r="X36" s="294"/>
      <c r="Y36" s="303"/>
      <c r="Z36" s="303"/>
      <c r="AA36" s="295"/>
      <c r="AB36" s="146"/>
      <c r="AC36" s="168"/>
      <c r="AD36" s="294"/>
    </row>
    <row r="37" spans="1:30" s="301" customFormat="1" x14ac:dyDescent="0.2">
      <c r="A37" s="345"/>
      <c r="B37" s="346"/>
      <c r="C37" s="346"/>
      <c r="D37" s="346"/>
      <c r="E37" s="346"/>
      <c r="F37" s="345"/>
      <c r="G37" s="345"/>
      <c r="H37" s="374"/>
      <c r="I37" s="345"/>
      <c r="J37" s="386"/>
      <c r="K37" s="389"/>
      <c r="L37" s="389"/>
      <c r="M37" s="389"/>
      <c r="N37" s="419"/>
      <c r="O37" s="389"/>
      <c r="P37" s="389"/>
      <c r="Q37" s="389"/>
      <c r="R37" s="389"/>
      <c r="S37" s="389"/>
      <c r="T37" s="389"/>
      <c r="U37" s="300"/>
      <c r="V37" s="300"/>
      <c r="W37" s="294"/>
      <c r="X37" s="294"/>
      <c r="Y37" s="146"/>
      <c r="Z37" s="146"/>
      <c r="AA37" s="295"/>
      <c r="AB37" s="146"/>
      <c r="AC37" s="168"/>
      <c r="AD37" s="294"/>
    </row>
    <row r="38" spans="1:30" s="301" customFormat="1" x14ac:dyDescent="0.2">
      <c r="A38" s="345"/>
      <c r="B38" s="346"/>
      <c r="C38" s="346"/>
      <c r="D38" s="346"/>
      <c r="E38" s="346"/>
      <c r="F38" s="345"/>
      <c r="G38" s="345"/>
      <c r="H38" s="374"/>
      <c r="I38" s="345"/>
      <c r="J38" s="386"/>
      <c r="K38" s="389"/>
      <c r="L38" s="389"/>
      <c r="M38" s="389"/>
      <c r="N38" s="419"/>
      <c r="O38" s="389"/>
      <c r="P38" s="389"/>
      <c r="Q38" s="389"/>
      <c r="R38" s="389"/>
      <c r="S38" s="389"/>
      <c r="T38" s="389"/>
      <c r="U38" s="300"/>
      <c r="V38" s="300"/>
      <c r="W38" s="294"/>
      <c r="X38" s="294"/>
      <c r="Y38" s="146"/>
      <c r="Z38" s="146"/>
      <c r="AA38" s="295"/>
      <c r="AB38" s="146"/>
      <c r="AC38" s="168"/>
      <c r="AD38" s="294"/>
    </row>
    <row r="39" spans="1:30" s="301" customFormat="1" x14ac:dyDescent="0.2">
      <c r="A39" s="345"/>
      <c r="B39" s="346"/>
      <c r="C39" s="346"/>
      <c r="D39" s="346"/>
      <c r="E39" s="346"/>
      <c r="F39" s="345"/>
      <c r="G39" s="345"/>
      <c r="H39" s="374"/>
      <c r="I39" s="345"/>
      <c r="J39" s="386"/>
      <c r="K39" s="389"/>
      <c r="L39" s="389"/>
      <c r="M39" s="389"/>
      <c r="N39" s="419"/>
      <c r="O39" s="389"/>
      <c r="P39" s="389"/>
      <c r="Q39" s="389"/>
      <c r="R39" s="389"/>
      <c r="S39" s="389"/>
      <c r="T39" s="389"/>
      <c r="U39" s="300"/>
      <c r="V39" s="300"/>
      <c r="W39" s="294"/>
      <c r="X39" s="294"/>
      <c r="Y39" s="146"/>
      <c r="Z39" s="146"/>
      <c r="AA39" s="295"/>
      <c r="AB39" s="146"/>
      <c r="AC39" s="168"/>
      <c r="AD39" s="294"/>
    </row>
    <row r="40" spans="1:30" s="301" customFormat="1" x14ac:dyDescent="0.2">
      <c r="A40" s="345"/>
      <c r="B40" s="346"/>
      <c r="C40" s="346"/>
      <c r="D40" s="346"/>
      <c r="E40" s="346"/>
      <c r="F40" s="345"/>
      <c r="G40" s="345"/>
      <c r="H40" s="374"/>
      <c r="I40" s="345"/>
      <c r="J40" s="386"/>
      <c r="K40" s="389"/>
      <c r="L40" s="389"/>
      <c r="M40" s="389"/>
      <c r="N40" s="419"/>
      <c r="O40" s="389"/>
      <c r="P40" s="389"/>
      <c r="Q40" s="389"/>
      <c r="R40" s="389"/>
      <c r="S40" s="389"/>
      <c r="T40" s="389"/>
      <c r="U40" s="300"/>
      <c r="V40" s="300"/>
      <c r="W40" s="294"/>
      <c r="X40" s="294"/>
      <c r="Y40" s="146"/>
      <c r="Z40" s="146"/>
      <c r="AA40" s="295"/>
      <c r="AB40" s="146"/>
      <c r="AC40" s="168"/>
      <c r="AD40" s="294"/>
    </row>
    <row r="41" spans="1:30" s="301" customFormat="1" x14ac:dyDescent="0.2">
      <c r="A41" s="345"/>
      <c r="B41" s="346"/>
      <c r="C41" s="346"/>
      <c r="D41" s="346"/>
      <c r="E41" s="346"/>
      <c r="F41" s="345"/>
      <c r="G41" s="345"/>
      <c r="H41" s="374"/>
      <c r="I41" s="345"/>
      <c r="J41" s="386"/>
      <c r="K41" s="389"/>
      <c r="L41" s="389"/>
      <c r="M41" s="389"/>
      <c r="N41" s="419"/>
      <c r="O41" s="389"/>
      <c r="P41" s="389"/>
      <c r="Q41" s="389"/>
      <c r="R41" s="389"/>
      <c r="S41" s="389"/>
      <c r="T41" s="389"/>
      <c r="U41" s="300"/>
      <c r="V41" s="300"/>
      <c r="W41" s="294"/>
      <c r="X41" s="294"/>
      <c r="Y41" s="146"/>
      <c r="Z41" s="146"/>
      <c r="AA41" s="295"/>
      <c r="AB41" s="146"/>
      <c r="AC41" s="168"/>
      <c r="AD41" s="294"/>
    </row>
    <row r="42" spans="1:30" s="301" customFormat="1" x14ac:dyDescent="0.2">
      <c r="A42" s="345"/>
      <c r="B42" s="346"/>
      <c r="C42" s="346"/>
      <c r="D42" s="346"/>
      <c r="E42" s="346"/>
      <c r="F42" s="345"/>
      <c r="G42" s="345"/>
      <c r="H42" s="374"/>
      <c r="I42" s="345"/>
      <c r="J42" s="386"/>
      <c r="K42" s="389"/>
      <c r="L42" s="389"/>
      <c r="M42" s="389"/>
      <c r="N42" s="419"/>
      <c r="O42" s="389"/>
      <c r="P42" s="389"/>
      <c r="Q42" s="389"/>
      <c r="R42" s="389"/>
      <c r="S42" s="389"/>
      <c r="T42" s="389"/>
      <c r="U42" s="300"/>
      <c r="V42" s="300"/>
      <c r="W42" s="294"/>
      <c r="X42" s="294"/>
      <c r="Y42" s="146"/>
      <c r="Z42" s="146"/>
      <c r="AA42" s="295"/>
      <c r="AB42" s="146"/>
      <c r="AC42" s="168"/>
      <c r="AD42" s="294"/>
    </row>
    <row r="43" spans="1:30" s="301" customFormat="1" x14ac:dyDescent="0.2">
      <c r="A43" s="345"/>
      <c r="B43" s="346"/>
      <c r="C43" s="346"/>
      <c r="D43" s="346"/>
      <c r="E43" s="346"/>
      <c r="F43" s="345"/>
      <c r="G43" s="345"/>
      <c r="H43" s="374"/>
      <c r="I43" s="345"/>
      <c r="J43" s="386"/>
      <c r="K43" s="389"/>
      <c r="L43" s="389"/>
      <c r="M43" s="389"/>
      <c r="N43" s="419"/>
      <c r="O43" s="389"/>
      <c r="P43" s="389"/>
      <c r="Q43" s="389"/>
      <c r="R43" s="389"/>
      <c r="S43" s="389"/>
      <c r="T43" s="389"/>
      <c r="U43" s="300"/>
      <c r="V43" s="300"/>
      <c r="W43" s="294"/>
      <c r="X43" s="294"/>
      <c r="Y43" s="146"/>
      <c r="Z43" s="146"/>
      <c r="AA43" s="295"/>
      <c r="AB43" s="146"/>
      <c r="AC43" s="168"/>
      <c r="AD43" s="294"/>
    </row>
    <row r="44" spans="1:30" s="301" customFormat="1" x14ac:dyDescent="0.2">
      <c r="A44" s="345"/>
      <c r="B44" s="346"/>
      <c r="C44" s="346"/>
      <c r="D44" s="346"/>
      <c r="E44" s="346"/>
      <c r="F44" s="345"/>
      <c r="G44" s="345"/>
      <c r="H44" s="374"/>
      <c r="I44" s="345"/>
      <c r="J44" s="386"/>
      <c r="K44" s="389"/>
      <c r="L44" s="389"/>
      <c r="M44" s="389"/>
      <c r="N44" s="419"/>
      <c r="O44" s="389"/>
      <c r="P44" s="389"/>
      <c r="Q44" s="389"/>
      <c r="R44" s="389"/>
      <c r="S44" s="389"/>
      <c r="T44" s="389"/>
      <c r="U44" s="300"/>
      <c r="V44" s="300"/>
      <c r="W44" s="294"/>
      <c r="X44" s="294"/>
      <c r="Y44" s="146"/>
      <c r="Z44" s="146"/>
      <c r="AA44" s="295"/>
      <c r="AB44" s="146"/>
      <c r="AC44" s="168"/>
      <c r="AD44" s="294"/>
    </row>
    <row r="45" spans="1:30" s="301" customFormat="1" x14ac:dyDescent="0.2">
      <c r="A45" s="345"/>
      <c r="B45" s="346"/>
      <c r="C45" s="346"/>
      <c r="D45" s="346"/>
      <c r="E45" s="346"/>
      <c r="F45" s="345"/>
      <c r="G45" s="345"/>
      <c r="H45" s="374"/>
      <c r="I45" s="345"/>
      <c r="J45" s="386"/>
      <c r="K45" s="389"/>
      <c r="L45" s="389"/>
      <c r="M45" s="389"/>
      <c r="N45" s="419"/>
      <c r="O45" s="389"/>
      <c r="P45" s="389"/>
      <c r="Q45" s="389"/>
      <c r="R45" s="389"/>
      <c r="S45" s="389"/>
      <c r="T45" s="389"/>
      <c r="U45" s="300"/>
      <c r="V45" s="300"/>
      <c r="W45" s="294"/>
      <c r="X45" s="294"/>
      <c r="Y45" s="146"/>
      <c r="Z45" s="146"/>
      <c r="AA45" s="295"/>
      <c r="AB45" s="146"/>
      <c r="AC45" s="168"/>
      <c r="AD45" s="294"/>
    </row>
    <row r="46" spans="1:30" s="301" customFormat="1" x14ac:dyDescent="0.2">
      <c r="A46" s="345"/>
      <c r="B46" s="346"/>
      <c r="C46" s="346"/>
      <c r="D46" s="346"/>
      <c r="E46" s="346"/>
      <c r="F46" s="345"/>
      <c r="G46" s="345"/>
      <c r="H46" s="347"/>
      <c r="I46" s="345"/>
      <c r="J46" s="345"/>
      <c r="K46" s="375"/>
      <c r="L46" s="375"/>
      <c r="M46" s="375"/>
      <c r="N46" s="419"/>
      <c r="O46" s="375"/>
      <c r="P46" s="375"/>
      <c r="Q46" s="375"/>
      <c r="R46" s="375"/>
      <c r="S46" s="375"/>
      <c r="T46" s="375"/>
      <c r="U46" s="300"/>
      <c r="V46" s="300"/>
      <c r="W46" s="294"/>
      <c r="X46" s="294"/>
      <c r="Y46" s="146"/>
      <c r="Z46" s="146"/>
      <c r="AA46" s="295"/>
      <c r="AB46" s="146"/>
      <c r="AC46" s="168"/>
      <c r="AD46" s="294"/>
    </row>
    <row r="47" spans="1:30" s="301" customFormat="1" x14ac:dyDescent="0.2">
      <c r="A47" s="345"/>
      <c r="B47" s="346"/>
      <c r="C47" s="346"/>
      <c r="D47" s="346"/>
      <c r="E47" s="346"/>
      <c r="F47" s="345"/>
      <c r="G47" s="345"/>
      <c r="H47" s="347"/>
      <c r="I47" s="345"/>
      <c r="J47" s="345"/>
      <c r="K47" s="375"/>
      <c r="L47" s="375"/>
      <c r="M47" s="375"/>
      <c r="N47" s="419"/>
      <c r="O47" s="375"/>
      <c r="P47" s="375"/>
      <c r="Q47" s="375"/>
      <c r="R47" s="375"/>
      <c r="S47" s="375"/>
      <c r="T47" s="375"/>
      <c r="U47" s="300"/>
      <c r="V47" s="300"/>
      <c r="W47" s="294"/>
      <c r="X47" s="294"/>
      <c r="Y47" s="146"/>
      <c r="Z47" s="146"/>
      <c r="AA47" s="295"/>
      <c r="AB47" s="146"/>
      <c r="AC47" s="168"/>
      <c r="AD47" s="294"/>
    </row>
    <row r="48" spans="1:30" s="301" customFormat="1" x14ac:dyDescent="0.2">
      <c r="A48" s="345"/>
      <c r="B48" s="346"/>
      <c r="C48" s="346"/>
      <c r="D48" s="346"/>
      <c r="E48" s="346"/>
      <c r="F48" s="345"/>
      <c r="G48" s="345"/>
      <c r="H48" s="347"/>
      <c r="I48" s="345"/>
      <c r="J48" s="345"/>
      <c r="K48" s="375"/>
      <c r="L48" s="375"/>
      <c r="M48" s="375"/>
      <c r="N48" s="419"/>
      <c r="O48" s="375"/>
      <c r="P48" s="375"/>
      <c r="Q48" s="375"/>
      <c r="R48" s="375"/>
      <c r="S48" s="375"/>
      <c r="T48" s="375"/>
      <c r="U48" s="300"/>
      <c r="V48" s="300"/>
      <c r="W48" s="294"/>
      <c r="X48" s="294"/>
      <c r="Y48" s="146"/>
      <c r="Z48" s="146"/>
      <c r="AA48" s="295"/>
      <c r="AB48" s="146"/>
      <c r="AC48" s="168"/>
      <c r="AD48" s="294"/>
    </row>
    <row r="49" spans="1:30" s="301" customFormat="1" x14ac:dyDescent="0.2">
      <c r="A49" s="345"/>
      <c r="B49" s="346"/>
      <c r="C49" s="346"/>
      <c r="D49" s="346"/>
      <c r="E49" s="346"/>
      <c r="F49" s="345"/>
      <c r="G49" s="345"/>
      <c r="H49" s="347"/>
      <c r="I49" s="345"/>
      <c r="J49" s="345"/>
      <c r="K49" s="375"/>
      <c r="L49" s="375"/>
      <c r="M49" s="375"/>
      <c r="N49" s="419"/>
      <c r="O49" s="375"/>
      <c r="P49" s="375"/>
      <c r="Q49" s="375"/>
      <c r="R49" s="375"/>
      <c r="S49" s="375"/>
      <c r="T49" s="375"/>
      <c r="U49" s="300"/>
      <c r="V49" s="300"/>
      <c r="W49" s="294"/>
      <c r="X49" s="294"/>
      <c r="Y49" s="146"/>
      <c r="Z49" s="146"/>
      <c r="AA49" s="295"/>
      <c r="AB49" s="146"/>
      <c r="AC49" s="168"/>
      <c r="AD49" s="294"/>
    </row>
    <row r="50" spans="1:30" s="301" customFormat="1" x14ac:dyDescent="0.2">
      <c r="A50" s="345"/>
      <c r="B50" s="346"/>
      <c r="C50" s="346"/>
      <c r="D50" s="346"/>
      <c r="E50" s="346"/>
      <c r="F50" s="345"/>
      <c r="G50" s="345"/>
      <c r="H50" s="347"/>
      <c r="I50" s="345"/>
      <c r="J50" s="345"/>
      <c r="K50" s="375"/>
      <c r="L50" s="375"/>
      <c r="M50" s="375"/>
      <c r="N50" s="419"/>
      <c r="O50" s="375"/>
      <c r="P50" s="375"/>
      <c r="Q50" s="375"/>
      <c r="R50" s="375"/>
      <c r="S50" s="375"/>
      <c r="T50" s="375"/>
      <c r="U50" s="300"/>
      <c r="V50" s="300"/>
      <c r="W50" s="294"/>
      <c r="X50" s="294"/>
      <c r="Y50" s="146"/>
      <c r="Z50" s="146"/>
      <c r="AA50" s="295"/>
      <c r="AB50" s="146"/>
      <c r="AC50" s="168"/>
      <c r="AD50" s="294"/>
    </row>
    <row r="51" spans="1:30" s="301" customFormat="1" x14ac:dyDescent="0.2">
      <c r="A51" s="345"/>
      <c r="B51" s="346"/>
      <c r="C51" s="346"/>
      <c r="D51" s="346"/>
      <c r="E51" s="346"/>
      <c r="F51" s="345"/>
      <c r="G51" s="345"/>
      <c r="H51" s="347"/>
      <c r="I51" s="345"/>
      <c r="J51" s="345"/>
      <c r="K51" s="375"/>
      <c r="L51" s="375"/>
      <c r="M51" s="375"/>
      <c r="N51" s="419"/>
      <c r="O51" s="375"/>
      <c r="P51" s="375"/>
      <c r="Q51" s="375"/>
      <c r="R51" s="375"/>
      <c r="S51" s="375"/>
      <c r="T51" s="375"/>
      <c r="U51" s="300"/>
      <c r="V51" s="300"/>
      <c r="W51" s="294"/>
      <c r="X51" s="294"/>
      <c r="Y51" s="146"/>
      <c r="Z51" s="146"/>
      <c r="AA51" s="295"/>
      <c r="AB51" s="146"/>
      <c r="AC51" s="168"/>
      <c r="AD51" s="294"/>
    </row>
    <row r="52" spans="1:30" s="301" customFormat="1" x14ac:dyDescent="0.2">
      <c r="A52" s="345"/>
      <c r="B52" s="346"/>
      <c r="C52" s="346"/>
      <c r="D52" s="346"/>
      <c r="E52" s="346"/>
      <c r="F52" s="345"/>
      <c r="G52" s="345"/>
      <c r="H52" s="347"/>
      <c r="I52" s="345"/>
      <c r="J52" s="345"/>
      <c r="K52" s="375"/>
      <c r="L52" s="375"/>
      <c r="M52" s="375"/>
      <c r="N52" s="419"/>
      <c r="O52" s="375"/>
      <c r="P52" s="375"/>
      <c r="Q52" s="375"/>
      <c r="R52" s="375"/>
      <c r="S52" s="375"/>
      <c r="T52" s="375"/>
      <c r="U52" s="300"/>
      <c r="V52" s="300"/>
      <c r="W52" s="294"/>
      <c r="X52" s="294"/>
      <c r="Y52" s="146"/>
      <c r="Z52" s="146"/>
      <c r="AA52" s="295"/>
      <c r="AB52" s="146"/>
      <c r="AC52" s="168"/>
      <c r="AD52" s="294"/>
    </row>
    <row r="53" spans="1:30" s="301" customFormat="1" x14ac:dyDescent="0.2">
      <c r="A53" s="310"/>
      <c r="B53" s="311"/>
      <c r="C53" s="311"/>
      <c r="D53" s="311"/>
      <c r="E53" s="311"/>
      <c r="F53" s="310"/>
      <c r="G53" s="310"/>
      <c r="H53" s="313"/>
      <c r="I53" s="310"/>
      <c r="J53" s="325"/>
      <c r="K53" s="375"/>
      <c r="L53" s="375"/>
      <c r="M53" s="375"/>
      <c r="N53" s="419"/>
      <c r="O53" s="375"/>
      <c r="P53" s="375"/>
      <c r="Q53" s="375"/>
      <c r="R53" s="375"/>
      <c r="S53" s="375"/>
      <c r="T53" s="375"/>
      <c r="U53" s="300"/>
      <c r="V53" s="300"/>
      <c r="W53" s="294"/>
      <c r="X53" s="294"/>
      <c r="Y53" s="146"/>
      <c r="Z53" s="146"/>
      <c r="AA53" s="295"/>
      <c r="AB53" s="146"/>
      <c r="AC53" s="168"/>
      <c r="AD53" s="294"/>
    </row>
    <row r="54" spans="1:30" s="301" customFormat="1" x14ac:dyDescent="0.2">
      <c r="A54" s="310"/>
      <c r="B54" s="311"/>
      <c r="C54" s="311"/>
      <c r="D54" s="311"/>
      <c r="E54" s="311"/>
      <c r="F54" s="310"/>
      <c r="G54" s="310"/>
      <c r="H54" s="313"/>
      <c r="I54" s="310"/>
      <c r="J54" s="325"/>
      <c r="K54" s="375"/>
      <c r="L54" s="375"/>
      <c r="M54" s="375"/>
      <c r="N54" s="419"/>
      <c r="O54" s="375"/>
      <c r="P54" s="375"/>
      <c r="Q54" s="375"/>
      <c r="R54" s="375"/>
      <c r="S54" s="375"/>
      <c r="T54" s="375"/>
      <c r="U54" s="300"/>
      <c r="V54" s="300"/>
      <c r="W54" s="294"/>
      <c r="X54" s="294"/>
      <c r="Y54" s="146"/>
      <c r="Z54" s="146"/>
      <c r="AA54" s="295"/>
      <c r="AB54" s="146"/>
      <c r="AC54" s="168"/>
      <c r="AD54" s="294"/>
    </row>
    <row r="55" spans="1:30" s="301" customFormat="1" x14ac:dyDescent="0.2">
      <c r="A55" s="310"/>
      <c r="B55" s="311"/>
      <c r="C55" s="311"/>
      <c r="D55" s="311"/>
      <c r="E55" s="311"/>
      <c r="F55" s="310"/>
      <c r="G55" s="310"/>
      <c r="H55" s="313"/>
      <c r="I55" s="310"/>
      <c r="J55" s="325"/>
      <c r="K55" s="375"/>
      <c r="L55" s="375"/>
      <c r="M55" s="375"/>
      <c r="N55" s="419"/>
      <c r="O55" s="375"/>
      <c r="P55" s="375"/>
      <c r="Q55" s="375"/>
      <c r="R55" s="375"/>
      <c r="S55" s="375"/>
      <c r="T55" s="375"/>
      <c r="U55" s="300"/>
      <c r="V55" s="300"/>
      <c r="W55" s="294"/>
      <c r="X55" s="294"/>
      <c r="Y55" s="146"/>
      <c r="Z55" s="146"/>
      <c r="AA55" s="295"/>
      <c r="AB55" s="146"/>
      <c r="AC55" s="168"/>
      <c r="AD55" s="294"/>
    </row>
    <row r="56" spans="1:30" s="301" customFormat="1" x14ac:dyDescent="0.2">
      <c r="A56" s="310"/>
      <c r="B56" s="311"/>
      <c r="C56" s="311"/>
      <c r="D56" s="311"/>
      <c r="E56" s="311"/>
      <c r="F56" s="310"/>
      <c r="G56" s="310"/>
      <c r="H56" s="313"/>
      <c r="I56" s="310"/>
      <c r="J56" s="325"/>
      <c r="K56" s="375"/>
      <c r="L56" s="375"/>
      <c r="M56" s="375"/>
      <c r="N56" s="419"/>
      <c r="O56" s="375"/>
      <c r="P56" s="375"/>
      <c r="Q56" s="375"/>
      <c r="R56" s="375"/>
      <c r="S56" s="375"/>
      <c r="T56" s="375"/>
      <c r="U56" s="300"/>
      <c r="V56" s="300"/>
      <c r="W56" s="294"/>
      <c r="X56" s="294"/>
      <c r="Y56" s="146"/>
      <c r="Z56" s="146"/>
      <c r="AA56" s="295"/>
      <c r="AB56" s="146"/>
      <c r="AC56" s="168"/>
      <c r="AD56" s="294"/>
    </row>
    <row r="57" spans="1:30" s="301" customFormat="1" x14ac:dyDescent="0.2">
      <c r="A57" s="310"/>
      <c r="B57" s="311"/>
      <c r="C57" s="311"/>
      <c r="D57" s="311"/>
      <c r="E57" s="311"/>
      <c r="F57" s="310"/>
      <c r="G57" s="310"/>
      <c r="H57" s="313"/>
      <c r="I57" s="310"/>
      <c r="J57" s="325"/>
      <c r="K57" s="375"/>
      <c r="L57" s="375"/>
      <c r="M57" s="375"/>
      <c r="N57" s="419"/>
      <c r="O57" s="375"/>
      <c r="P57" s="375"/>
      <c r="Q57" s="375"/>
      <c r="R57" s="375"/>
      <c r="S57" s="375"/>
      <c r="T57" s="375"/>
      <c r="U57" s="300"/>
      <c r="V57" s="300"/>
      <c r="W57" s="294"/>
      <c r="X57" s="294"/>
      <c r="Y57" s="146"/>
      <c r="Z57" s="146"/>
      <c r="AA57" s="295"/>
      <c r="AB57" s="146"/>
      <c r="AC57" s="168"/>
      <c r="AD57" s="294"/>
    </row>
    <row r="58" spans="1:30" s="301" customFormat="1" x14ac:dyDescent="0.2">
      <c r="A58" s="310"/>
      <c r="B58" s="311"/>
      <c r="C58" s="311"/>
      <c r="D58" s="311"/>
      <c r="E58" s="311"/>
      <c r="F58" s="310"/>
      <c r="G58" s="310"/>
      <c r="H58" s="313"/>
      <c r="I58" s="310"/>
      <c r="J58" s="325"/>
      <c r="K58" s="375"/>
      <c r="L58" s="375"/>
      <c r="M58" s="375"/>
      <c r="N58" s="419"/>
      <c r="O58" s="375"/>
      <c r="P58" s="375"/>
      <c r="Q58" s="375"/>
      <c r="R58" s="375"/>
      <c r="S58" s="375"/>
      <c r="T58" s="375"/>
      <c r="U58" s="300"/>
      <c r="V58" s="300"/>
      <c r="W58" s="294"/>
      <c r="X58" s="294"/>
      <c r="Y58" s="146"/>
      <c r="Z58" s="146"/>
      <c r="AA58" s="295"/>
      <c r="AB58" s="146"/>
      <c r="AC58" s="168"/>
      <c r="AD58" s="294"/>
    </row>
    <row r="59" spans="1:30" s="301" customFormat="1" x14ac:dyDescent="0.2">
      <c r="A59" s="310"/>
      <c r="B59" s="311"/>
      <c r="C59" s="311"/>
      <c r="D59" s="311"/>
      <c r="E59" s="311"/>
      <c r="F59" s="310"/>
      <c r="G59" s="310"/>
      <c r="H59" s="313"/>
      <c r="I59" s="310"/>
      <c r="J59" s="325"/>
      <c r="K59" s="375"/>
      <c r="L59" s="375"/>
      <c r="M59" s="375"/>
      <c r="N59" s="419"/>
      <c r="O59" s="375"/>
      <c r="P59" s="375"/>
      <c r="Q59" s="375"/>
      <c r="R59" s="375"/>
      <c r="S59" s="375"/>
      <c r="T59" s="375"/>
      <c r="U59" s="300"/>
      <c r="V59" s="300"/>
      <c r="W59" s="294"/>
      <c r="X59" s="294"/>
      <c r="Y59" s="146"/>
      <c r="Z59" s="146"/>
      <c r="AA59" s="295"/>
      <c r="AB59" s="146"/>
      <c r="AC59" s="168"/>
      <c r="AD59" s="294"/>
    </row>
    <row r="60" spans="1:30" s="301" customFormat="1" x14ac:dyDescent="0.2">
      <c r="A60" s="310"/>
      <c r="B60" s="311"/>
      <c r="C60" s="311"/>
      <c r="D60" s="311"/>
      <c r="E60" s="311"/>
      <c r="F60" s="312"/>
      <c r="G60" s="310"/>
      <c r="H60" s="313"/>
      <c r="I60" s="310"/>
      <c r="J60" s="325"/>
      <c r="K60" s="375"/>
      <c r="L60" s="375"/>
      <c r="M60" s="375"/>
      <c r="N60" s="419"/>
      <c r="O60" s="375"/>
      <c r="P60" s="375"/>
      <c r="Q60" s="375"/>
      <c r="R60" s="375"/>
      <c r="S60" s="375"/>
      <c r="T60" s="375"/>
      <c r="U60" s="300"/>
      <c r="V60" s="300"/>
      <c r="W60" s="294"/>
      <c r="X60" s="294"/>
      <c r="Y60" s="146"/>
      <c r="Z60" s="146"/>
      <c r="AA60" s="295"/>
      <c r="AB60" s="146"/>
      <c r="AC60" s="168"/>
      <c r="AD60" s="294"/>
    </row>
    <row r="61" spans="1:30" s="301" customFormat="1" x14ac:dyDescent="0.2">
      <c r="A61" s="310"/>
      <c r="B61" s="311"/>
      <c r="C61" s="311"/>
      <c r="D61" s="311"/>
      <c r="E61" s="311"/>
      <c r="F61" s="312"/>
      <c r="G61" s="310"/>
      <c r="H61" s="313"/>
      <c r="I61" s="310"/>
      <c r="J61" s="325"/>
      <c r="K61" s="375"/>
      <c r="L61" s="375"/>
      <c r="M61" s="375"/>
      <c r="N61" s="419"/>
      <c r="O61" s="375"/>
      <c r="P61" s="375"/>
      <c r="Q61" s="375"/>
      <c r="R61" s="375"/>
      <c r="S61" s="375"/>
      <c r="T61" s="375"/>
      <c r="U61" s="300"/>
      <c r="V61" s="300"/>
      <c r="W61" s="294"/>
      <c r="X61" s="294"/>
      <c r="Y61" s="146"/>
      <c r="Z61" s="146"/>
      <c r="AA61" s="295"/>
      <c r="AB61" s="146"/>
      <c r="AC61" s="168"/>
      <c r="AD61" s="294"/>
    </row>
    <row r="62" spans="1:30" s="301" customFormat="1" x14ac:dyDescent="0.2">
      <c r="A62" s="310"/>
      <c r="B62" s="311"/>
      <c r="C62" s="311"/>
      <c r="D62" s="311"/>
      <c r="E62" s="311"/>
      <c r="F62" s="312"/>
      <c r="G62" s="310"/>
      <c r="H62" s="313"/>
      <c r="I62" s="310"/>
      <c r="J62" s="325"/>
      <c r="K62" s="375"/>
      <c r="L62" s="375"/>
      <c r="M62" s="375"/>
      <c r="N62" s="419"/>
      <c r="O62" s="375"/>
      <c r="P62" s="375"/>
      <c r="Q62" s="375"/>
      <c r="R62" s="375"/>
      <c r="S62" s="375"/>
      <c r="T62" s="375"/>
      <c r="U62" s="300"/>
      <c r="V62" s="300"/>
      <c r="W62" s="294"/>
      <c r="X62" s="294"/>
      <c r="Y62" s="146"/>
      <c r="Z62" s="146"/>
      <c r="AA62" s="295"/>
      <c r="AB62" s="146"/>
      <c r="AC62" s="168"/>
      <c r="AD62" s="294"/>
    </row>
    <row r="63" spans="1:30" s="301" customFormat="1" x14ac:dyDescent="0.2">
      <c r="A63" s="310"/>
      <c r="B63" s="311"/>
      <c r="C63" s="311"/>
      <c r="D63" s="311"/>
      <c r="E63" s="311"/>
      <c r="F63" s="312"/>
      <c r="G63" s="310"/>
      <c r="H63" s="313"/>
      <c r="I63" s="310"/>
      <c r="J63" s="325"/>
      <c r="K63" s="375"/>
      <c r="L63" s="375"/>
      <c r="M63" s="375"/>
      <c r="N63" s="419"/>
      <c r="O63" s="375"/>
      <c r="P63" s="375"/>
      <c r="Q63" s="375"/>
      <c r="R63" s="375"/>
      <c r="S63" s="375"/>
      <c r="T63" s="375"/>
      <c r="U63" s="300"/>
      <c r="V63" s="300"/>
      <c r="W63" s="294"/>
      <c r="X63" s="294"/>
      <c r="Y63" s="146"/>
      <c r="Z63" s="146"/>
      <c r="AA63" s="295"/>
      <c r="AB63" s="146"/>
      <c r="AC63" s="168"/>
      <c r="AD63" s="294"/>
    </row>
    <row r="64" spans="1:30" s="301" customFormat="1" x14ac:dyDescent="0.2">
      <c r="A64" s="310"/>
      <c r="B64" s="311"/>
      <c r="C64" s="311"/>
      <c r="D64" s="311"/>
      <c r="E64" s="311"/>
      <c r="F64" s="312"/>
      <c r="G64" s="310"/>
      <c r="H64" s="313"/>
      <c r="I64" s="310"/>
      <c r="J64" s="325"/>
      <c r="K64" s="375"/>
      <c r="L64" s="375"/>
      <c r="M64" s="375"/>
      <c r="N64" s="419"/>
      <c r="O64" s="375"/>
      <c r="P64" s="375"/>
      <c r="Q64" s="375"/>
      <c r="R64" s="375"/>
      <c r="S64" s="375"/>
      <c r="T64" s="375"/>
      <c r="U64" s="300"/>
      <c r="V64" s="300"/>
      <c r="W64" s="294"/>
      <c r="X64" s="294"/>
      <c r="Y64" s="146"/>
      <c r="Z64" s="146"/>
      <c r="AA64" s="295"/>
      <c r="AB64" s="146"/>
      <c r="AC64" s="168"/>
      <c r="AD64" s="294"/>
    </row>
    <row r="65" spans="1:104" s="301" customFormat="1" x14ac:dyDescent="0.2">
      <c r="A65" s="310"/>
      <c r="B65" s="311"/>
      <c r="C65" s="311"/>
      <c r="D65" s="311"/>
      <c r="E65" s="311"/>
      <c r="F65" s="312"/>
      <c r="G65" s="310"/>
      <c r="H65" s="313"/>
      <c r="I65" s="310"/>
      <c r="J65" s="325"/>
      <c r="K65" s="375"/>
      <c r="L65" s="375"/>
      <c r="M65" s="375"/>
      <c r="N65" s="419"/>
      <c r="O65" s="375"/>
      <c r="P65" s="375"/>
      <c r="Q65" s="375"/>
      <c r="R65" s="375"/>
      <c r="S65" s="375"/>
      <c r="T65" s="375"/>
      <c r="U65" s="300"/>
      <c r="V65" s="300"/>
      <c r="W65" s="294"/>
      <c r="X65" s="294"/>
      <c r="Y65" s="146"/>
      <c r="Z65" s="146"/>
      <c r="AA65" s="295"/>
      <c r="AB65" s="146"/>
      <c r="AC65" s="168"/>
      <c r="AD65" s="294"/>
    </row>
    <row r="66" spans="1:104" s="301" customFormat="1" x14ac:dyDescent="0.2">
      <c r="A66" s="310"/>
      <c r="B66" s="311"/>
      <c r="C66" s="311"/>
      <c r="D66" s="311"/>
      <c r="E66" s="311"/>
      <c r="F66" s="312"/>
      <c r="G66" s="310"/>
      <c r="H66" s="313"/>
      <c r="I66" s="310"/>
      <c r="J66" s="325"/>
      <c r="K66" s="375"/>
      <c r="L66" s="375"/>
      <c r="M66" s="375"/>
      <c r="N66" s="419"/>
      <c r="O66" s="375"/>
      <c r="P66" s="375"/>
      <c r="Q66" s="375"/>
      <c r="R66" s="375"/>
      <c r="S66" s="375"/>
      <c r="T66" s="375"/>
      <c r="U66" s="300"/>
      <c r="V66" s="300"/>
      <c r="W66" s="294"/>
      <c r="X66" s="294"/>
      <c r="Y66" s="146"/>
      <c r="Z66" s="146"/>
      <c r="AA66" s="295"/>
      <c r="AB66" s="146"/>
      <c r="AC66" s="168"/>
      <c r="AD66" s="294"/>
    </row>
    <row r="67" spans="1:104" x14ac:dyDescent="0.2">
      <c r="A67" s="310"/>
      <c r="B67" s="311"/>
      <c r="C67" s="311"/>
      <c r="D67" s="311"/>
      <c r="E67" s="311"/>
      <c r="F67" s="312"/>
      <c r="G67" s="310"/>
      <c r="H67" s="313"/>
      <c r="I67" s="310"/>
      <c r="J67" s="325"/>
      <c r="K67" s="375"/>
      <c r="L67" s="375"/>
      <c r="M67" s="375"/>
      <c r="N67" s="419"/>
      <c r="O67" s="375"/>
      <c r="P67" s="375"/>
      <c r="Q67" s="375"/>
      <c r="R67" s="375"/>
      <c r="S67" s="375"/>
      <c r="T67" s="375"/>
      <c r="U67" s="146"/>
      <c r="V67" s="146"/>
      <c r="W67" s="296"/>
      <c r="X67" s="296"/>
      <c r="Y67" s="146"/>
      <c r="Z67" s="146"/>
      <c r="AA67" s="293"/>
      <c r="AB67" s="298"/>
      <c r="AC67" s="294"/>
      <c r="AD67" s="294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7"/>
      <c r="BR67" s="297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7"/>
      <c r="CK67" s="297"/>
      <c r="CL67" s="297"/>
      <c r="CM67" s="297"/>
      <c r="CN67" s="297"/>
      <c r="CO67" s="297"/>
      <c r="CP67" s="297"/>
      <c r="CQ67" s="297"/>
      <c r="CR67" s="297"/>
      <c r="CS67" s="297"/>
      <c r="CT67" s="297"/>
      <c r="CU67" s="297"/>
      <c r="CV67" s="297"/>
      <c r="CW67" s="297"/>
      <c r="CX67" s="297"/>
      <c r="CY67" s="297"/>
      <c r="CZ67" s="297"/>
    </row>
    <row r="68" spans="1:104" x14ac:dyDescent="0.2">
      <c r="A68" s="310"/>
      <c r="B68" s="311"/>
      <c r="C68" s="311"/>
      <c r="D68" s="311"/>
      <c r="E68" s="311"/>
      <c r="F68" s="312"/>
      <c r="G68" s="310"/>
      <c r="H68" s="313"/>
      <c r="I68" s="310"/>
      <c r="J68" s="325"/>
      <c r="K68" s="375"/>
      <c r="L68" s="375"/>
      <c r="M68" s="375"/>
      <c r="N68" s="419"/>
      <c r="O68" s="375"/>
      <c r="P68" s="375"/>
      <c r="Q68" s="375"/>
      <c r="R68" s="375"/>
      <c r="S68" s="375"/>
      <c r="T68" s="375"/>
      <c r="U68" s="146"/>
      <c r="V68" s="146"/>
      <c r="W68" s="296"/>
      <c r="X68" s="296"/>
      <c r="Y68" s="146"/>
      <c r="Z68" s="146"/>
      <c r="AA68" s="293"/>
      <c r="AB68" s="298"/>
      <c r="AC68" s="294"/>
      <c r="AD68" s="294"/>
      <c r="AV68" s="297" t="str">
        <f>IF('[1]BLOC PM'!A139&lt;&gt;"",'[1]BLOC PM'!A139,"")</f>
        <v/>
      </c>
      <c r="AW68" s="297">
        <f>IF(AND('[1]BLOC PM'!$J139&gt;[1]synthèse!AH$14,'[1]BLOC PM'!$J139&lt;[1]synthèse!AH$14+0.1),1,0)</f>
        <v>0</v>
      </c>
      <c r="AX68" s="297">
        <f>IF(AND('[1]BLOC PM'!$J139&gt;[1]synthèse!AI$14,'[1]BLOC PM'!$J139&lt;[1]synthèse!AI$14+0.1),1,0)</f>
        <v>0</v>
      </c>
      <c r="AY68" s="297">
        <f>IF(AND('[1]BLOC PM'!$J139&gt;[1]synthèse!AJ$14,'[1]BLOC PM'!$J139&lt;[1]synthèse!AJ$14+0.1),1,0)</f>
        <v>0</v>
      </c>
      <c r="AZ68" s="297">
        <f>IF(AND('[1]BLOC PM'!$J139&gt;[1]synthèse!AK$14,'[1]BLOC PM'!$J139&lt;[1]synthèse!AK$14+0.1),1,0)</f>
        <v>0</v>
      </c>
      <c r="BA68" s="297">
        <f>IF(AND('[1]BLOC PM'!$J139&gt;[1]synthèse!AL$14,'[1]BLOC PM'!$J139&lt;[1]synthèse!AL$14+0.1),1,0)</f>
        <v>0</v>
      </c>
      <c r="BB68" s="297">
        <f>IF(AND('[1]BLOC PM'!$J139&gt;[1]synthèse!AM$14,'[1]BLOC PM'!$J139&lt;[1]synthèse!AM$14+0.1),1,0)</f>
        <v>0</v>
      </c>
      <c r="BC68" s="297">
        <f>IF(AND('[1]BLOC PM'!$J139&gt;[1]synthèse!AN$14,'[1]BLOC PM'!$J139&lt;[1]synthèse!AN$14+0.1),1,0)</f>
        <v>0</v>
      </c>
      <c r="BD68" s="297">
        <f>IF(AND('[1]BLOC PM'!$J139&gt;[1]synthèse!AO$14,'[1]BLOC PM'!$J139&lt;[1]synthèse!AO$14+0.1),1,0)</f>
        <v>0</v>
      </c>
      <c r="BE68" s="297">
        <f>IF(AND('[1]BLOC PM'!$J139&gt;[1]synthèse!AP$14,'[1]BLOC PM'!$J139&lt;[1]synthèse!AP$14+0.1),1,0)</f>
        <v>0</v>
      </c>
      <c r="BF68" s="297">
        <f>IF(AND('[1]BLOC PM'!$J139&gt;[1]synthèse!AQ$14,'[1]BLOC PM'!$J139&lt;[1]synthèse!AQ$14+0.1),1,0)</f>
        <v>0</v>
      </c>
      <c r="BG68" s="297">
        <f>IF(AND('[1]BLOC PM'!$J139&gt;[1]synthèse!AR$14,'[1]BLOC PM'!$J139&lt;[1]synthèse!AR$14+0.1),1,0)</f>
        <v>0</v>
      </c>
      <c r="BH68" s="297">
        <f>IF(AND('[1]BLOC PM'!$J139&gt;[1]synthèse!AS$14,'[1]BLOC PM'!$J139&lt;[1]synthèse!AS$14+0.1),1,0)</f>
        <v>0</v>
      </c>
      <c r="BI68" s="297">
        <f>IF(AND('[1]BLOC PM'!$J139&gt;[1]synthèse!AT$14,'[1]BLOC PM'!$J139&lt;[1]synthèse!AT$14+0.1),1,0)</f>
        <v>0</v>
      </c>
      <c r="BJ68" s="297">
        <f>IF(AND('[1]BLOC PM'!$J139&gt;[1]synthèse!AU$14,'[1]BLOC PM'!$J139&lt;[1]synthèse!AU$14+0.1),1,0)</f>
        <v>0</v>
      </c>
      <c r="BK68" s="297">
        <f>IF(AND('[1]BLOC PM'!$J139&gt;[1]synthèse!AV$14,'[1]BLOC PM'!$J139&lt;[1]synthèse!AV$14+0.1),1,0)</f>
        <v>0</v>
      </c>
      <c r="BL68" s="297">
        <f>IF(AND('[1]BLOC PM'!$J139&gt;[1]synthèse!AW$14,'[1]BLOC PM'!$J139&lt;[1]synthèse!AW$14+0.1),1,0)</f>
        <v>0</v>
      </c>
      <c r="BM68" s="297">
        <f>IF(AND('[1]BLOC PM'!$J139&gt;[1]synthèse!AX$14,'[1]BLOC PM'!$J139&lt;[1]synthèse!AX$14+0.1),1,0)</f>
        <v>0</v>
      </c>
      <c r="BN68" s="297">
        <f>IF(AND('[1]BLOC PM'!$J139&gt;[1]synthèse!AY$14,'[1]BLOC PM'!$J139&lt;[1]synthèse!AY$14+0.1),1,0)</f>
        <v>0</v>
      </c>
      <c r="BO68" s="297">
        <f>IF(AND('[1]BLOC PM'!$J139&gt;[1]synthèse!AZ$14,'[1]BLOC PM'!$J139&lt;[1]synthèse!AZ$14+0.1),1,0)</f>
        <v>0</v>
      </c>
      <c r="BP68" s="297">
        <f>IF(AND('[1]BLOC PM'!$J139&gt;[1]synthèse!BA$14,'[1]BLOC PM'!$J139&lt;[1]synthèse!BA$14+0.1),1,0)</f>
        <v>0</v>
      </c>
      <c r="BQ68" s="297">
        <f>IF(AND('[1]BLOC PM'!$J139&gt;[1]synthèse!BB$14,'[1]BLOC PM'!$J139&lt;[1]synthèse!BB$14+0.1),1,0)</f>
        <v>0</v>
      </c>
      <c r="BR68" s="297">
        <f>IF(AND('[1]BLOC PM'!$J139&gt;[1]synthèse!BC$14,'[1]BLOC PM'!$J139&lt;[1]synthèse!BC$14+0.1),1,0)</f>
        <v>0</v>
      </c>
      <c r="BS68" s="297">
        <f>IF(AND('[1]BLOC PM'!$J139&gt;[1]synthèse!BD$14,'[1]BLOC PM'!$J139&lt;[1]synthèse!BD$14+0.1),1,0)</f>
        <v>0</v>
      </c>
      <c r="BT68" s="297">
        <f>IF(AND('[1]BLOC PM'!$J139&gt;[1]synthèse!BE$14,'[1]BLOC PM'!$J139&lt;[1]synthèse!BE$14+0.1),1,0)</f>
        <v>0</v>
      </c>
      <c r="BU68" s="297">
        <f>IF(AND('[1]BLOC PM'!$J139&gt;[1]synthèse!BF$14,'[1]BLOC PM'!$J139&lt;[1]synthèse!BF$14+0.1),1,0)</f>
        <v>0</v>
      </c>
      <c r="BV68" s="297">
        <f>IF(AND('[1]BLOC PM'!$J139&gt;[1]synthèse!BG$14,'[1]BLOC PM'!$J139&lt;[1]synthèse!BG$14+0.1),1,0)</f>
        <v>0</v>
      </c>
      <c r="BW68" s="297">
        <f>IF(AND('[1]BLOC PM'!$J139&gt;[1]synthèse!BH$14,'[1]BLOC PM'!$J139&lt;[1]synthèse!BH$14+0.1),1,0)</f>
        <v>0</v>
      </c>
      <c r="BX68" s="297">
        <f>IF(AND('[1]BLOC PM'!$J139&gt;[1]synthèse!BI$14,'[1]BLOC PM'!$J139&lt;[1]synthèse!BI$14+0.1),1,0)</f>
        <v>0</v>
      </c>
      <c r="BY68" s="297">
        <f>IF(AND('[1]BLOC PM'!$J139&gt;[1]synthèse!BJ$14,'[1]BLOC PM'!$J139&lt;[1]synthèse!BJ$14+0.1),1,0)</f>
        <v>0</v>
      </c>
      <c r="BZ68" s="297">
        <f>IF(AND('[1]BLOC PM'!$J139&gt;[1]synthèse!BK$14,'[1]BLOC PM'!$J139&lt;[1]synthèse!BK$14+0.1),1,0)</f>
        <v>0</v>
      </c>
      <c r="CA68" s="297">
        <f>IF(AND('[1]BLOC PM'!$J139&gt;[1]synthèse!BL$14,'[1]BLOC PM'!$J139&lt;[1]synthèse!BL$14+0.1),1,0)</f>
        <v>0</v>
      </c>
      <c r="CB68" s="297">
        <f>IF(AND('[1]BLOC PM'!$J139&gt;[1]synthèse!BM$14,'[1]BLOC PM'!$J139&lt;[1]synthèse!BM$14+0.1),1,0)</f>
        <v>0</v>
      </c>
      <c r="CC68" s="297">
        <f>IF(AND('[1]BLOC PM'!$J139&gt;[1]synthèse!BN$14,'[1]BLOC PM'!$J139&lt;[1]synthèse!BN$14+0.1),1,0)</f>
        <v>0</v>
      </c>
      <c r="CD68" s="297">
        <f>IF(AND('[1]BLOC PM'!$J139&gt;[1]synthèse!BO$14,'[1]BLOC PM'!$J139&lt;[1]synthèse!BO$14+0.1),1,0)</f>
        <v>0</v>
      </c>
      <c r="CE68" s="297">
        <f>IF(AND('[1]BLOC PM'!$J139&gt;[1]synthèse!BP$14,'[1]BLOC PM'!$J139&lt;[1]synthèse!BP$14+0.1),1,0)</f>
        <v>0</v>
      </c>
      <c r="CF68" s="297">
        <f>IF(AND('[1]BLOC PM'!$J139&gt;[1]synthèse!BQ$14,'[1]BLOC PM'!$J139&lt;[1]synthèse!BQ$14+0.1),1,0)</f>
        <v>0</v>
      </c>
      <c r="CG68" s="297">
        <f>IF(AND('[1]BLOC PM'!$J139&gt;[1]synthèse!BR$14,'[1]BLOC PM'!$J139&lt;[1]synthèse!BR$14+0.1),1,0)</f>
        <v>0</v>
      </c>
      <c r="CH68" s="297">
        <f>IF(AND('[1]BLOC PM'!$J139&gt;[1]synthèse!BS$14,'[1]BLOC PM'!$J139&lt;[1]synthèse!BS$14+0.1),1,0)</f>
        <v>0</v>
      </c>
      <c r="CI68" s="297">
        <f>IF(AND('[1]BLOC PM'!$J139&gt;[1]synthèse!BT$14,'[1]BLOC PM'!$J139&lt;[1]synthèse!BT$14+0.1),1,0)</f>
        <v>0</v>
      </c>
      <c r="CJ68" s="297">
        <f>IF(AND('[1]BLOC PM'!$J139&gt;[1]synthèse!BU$14,'[1]BLOC PM'!$J139&lt;[1]synthèse!BU$14+0.1),1,0)</f>
        <v>0</v>
      </c>
      <c r="CK68" s="297">
        <f>IF(AND('[1]BLOC PM'!$J139&gt;[1]synthèse!BV$14,'[1]BLOC PM'!$J139&lt;[1]synthèse!BV$14+0.1),1,0)</f>
        <v>0</v>
      </c>
      <c r="CL68" s="297">
        <f>IF(AND('[1]BLOC PM'!$J139&gt;[1]synthèse!BW$14,'[1]BLOC PM'!$J139&lt;[1]synthèse!BW$14+0.1),1,0)</f>
        <v>0</v>
      </c>
      <c r="CM68" s="297">
        <f>IF(AND('[1]BLOC PM'!$J139&gt;[1]synthèse!BX$14,'[1]BLOC PM'!$J139&lt;[1]synthèse!BX$14+0.1),1,0)</f>
        <v>0</v>
      </c>
      <c r="CN68" s="297">
        <f>IF(AND('[1]BLOC PM'!$J139&gt;[1]synthèse!BY$14,'[1]BLOC PM'!$J139&lt;[1]synthèse!BY$14+0.1),1,0)</f>
        <v>0</v>
      </c>
      <c r="CO68" s="297">
        <f>IF(AND('[1]BLOC PM'!$J139&gt;[1]synthèse!BZ$14,'[1]BLOC PM'!$J139&lt;[1]synthèse!BZ$14+0.1),1,0)</f>
        <v>0</v>
      </c>
      <c r="CP68" s="297">
        <f>IF(AND('[1]BLOC PM'!$J139&gt;[1]synthèse!CA$14,'[1]BLOC PM'!$J139&lt;[1]synthèse!CA$14+0.1),1,0)</f>
        <v>0</v>
      </c>
      <c r="CQ68" s="297">
        <f>IF(AND('[1]BLOC PM'!$J139&gt;[1]synthèse!CB$14,'[1]BLOC PM'!$J139&lt;[1]synthèse!CB$14+0.1),1,0)</f>
        <v>0</v>
      </c>
      <c r="CR68" s="297">
        <f>IF(AND('[1]BLOC PM'!$J139&gt;[1]synthèse!CC$14,'[1]BLOC PM'!$J139&lt;[1]synthèse!CC$14+0.1),1,0)</f>
        <v>0</v>
      </c>
      <c r="CS68" s="297">
        <f>IF(AND('[1]BLOC PM'!$J139&gt;[1]synthèse!CD$14,'[1]BLOC PM'!$J139&lt;[1]synthèse!CD$14+0.1),1,0)</f>
        <v>0</v>
      </c>
      <c r="CT68" s="297">
        <f>IF(AND('[1]BLOC PM'!$J139&gt;[1]synthèse!CE$14,'[1]BLOC PM'!$J139&lt;[1]synthèse!CE$14+0.1),1,0)</f>
        <v>0</v>
      </c>
      <c r="CU68" s="297">
        <f>IF(AND('[1]BLOC PM'!$J139&gt;[1]synthèse!CF$14,'[1]BLOC PM'!$J139&lt;[1]synthèse!CF$14+0.1),1,0)</f>
        <v>0</v>
      </c>
      <c r="CV68" s="297">
        <f>IF(AND('[1]BLOC PM'!$J139&gt;[1]synthèse!CG$14,'[1]BLOC PM'!$J139&lt;[1]synthèse!CG$14+0.1),1,0)</f>
        <v>0</v>
      </c>
      <c r="CW68" s="297">
        <f>IF(AND('[1]BLOC PM'!$J139&gt;[1]synthèse!CH$14,'[1]BLOC PM'!$J139&lt;[1]synthèse!CH$14+0.1),1,0)</f>
        <v>0</v>
      </c>
      <c r="CX68" s="297">
        <f>IF(AND('[1]BLOC PM'!$J139&gt;[1]synthèse!CI$14,'[1]BLOC PM'!$J139&lt;[1]synthèse!CI$14+0.1),1,0)</f>
        <v>0</v>
      </c>
      <c r="CY68" s="297">
        <f>IF(AND('[1]BLOC PM'!$J139&gt;[1]synthèse!CJ$14,'[1]BLOC PM'!$J139&lt;[1]synthèse!CJ$14+0.1),1,0)</f>
        <v>0</v>
      </c>
      <c r="CZ68" s="297">
        <f>IF(AND('[1]BLOC PM'!$J139&gt;[1]synthèse!CK$14,'[1]BLOC PM'!$J139&lt;[1]synthèse!CK$14+0.1),1,0)</f>
        <v>0</v>
      </c>
    </row>
    <row r="69" spans="1:104" x14ac:dyDescent="0.2">
      <c r="A69" s="310"/>
      <c r="B69" s="311"/>
      <c r="C69" s="311"/>
      <c r="D69" s="311"/>
      <c r="E69" s="311"/>
      <c r="F69" s="312"/>
      <c r="G69" s="310"/>
      <c r="H69" s="313"/>
      <c r="I69" s="310"/>
      <c r="J69" s="325"/>
      <c r="K69" s="375"/>
      <c r="L69" s="375"/>
      <c r="M69" s="375"/>
      <c r="N69" s="419"/>
      <c r="O69" s="375"/>
      <c r="P69" s="375"/>
      <c r="Q69" s="375"/>
      <c r="R69" s="375"/>
      <c r="S69" s="375"/>
      <c r="T69" s="375"/>
      <c r="U69" s="146"/>
      <c r="V69" s="146"/>
      <c r="W69" s="296"/>
      <c r="X69" s="296"/>
      <c r="Y69" s="146"/>
      <c r="Z69" s="146"/>
      <c r="AA69" s="293"/>
      <c r="AB69" s="298"/>
      <c r="AC69" s="294"/>
      <c r="AD69" s="294"/>
      <c r="AV69" s="297" t="str">
        <f>IF('[1]BLOC PM'!A140&lt;&gt;"",'[1]BLOC PM'!A140,"")</f>
        <v/>
      </c>
      <c r="AW69" s="297">
        <f>IF(AND('[1]BLOC PM'!$J140&gt;[1]synthèse!AH$14,'[1]BLOC PM'!$J140&lt;[1]synthèse!AH$14+0.1),1,0)</f>
        <v>0</v>
      </c>
      <c r="AX69" s="297">
        <f>IF(AND('[1]BLOC PM'!$J140&gt;[1]synthèse!AI$14,'[1]BLOC PM'!$J140&lt;[1]synthèse!AI$14+0.1),1,0)</f>
        <v>0</v>
      </c>
      <c r="AY69" s="297">
        <f>IF(AND('[1]BLOC PM'!$J140&gt;[1]synthèse!AJ$14,'[1]BLOC PM'!$J140&lt;[1]synthèse!AJ$14+0.1),1,0)</f>
        <v>0</v>
      </c>
      <c r="AZ69" s="297">
        <f>IF(AND('[1]BLOC PM'!$J140&gt;[1]synthèse!AK$14,'[1]BLOC PM'!$J140&lt;[1]synthèse!AK$14+0.1),1,0)</f>
        <v>0</v>
      </c>
      <c r="BA69" s="297">
        <f>IF(AND('[1]BLOC PM'!$J140&gt;[1]synthèse!AL$14,'[1]BLOC PM'!$J140&lt;[1]synthèse!AL$14+0.1),1,0)</f>
        <v>0</v>
      </c>
      <c r="BB69" s="297">
        <f>IF(AND('[1]BLOC PM'!$J140&gt;[1]synthèse!AM$14,'[1]BLOC PM'!$J140&lt;[1]synthèse!AM$14+0.1),1,0)</f>
        <v>0</v>
      </c>
      <c r="BC69" s="297">
        <f>IF(AND('[1]BLOC PM'!$J140&gt;[1]synthèse!AN$14,'[1]BLOC PM'!$J140&lt;[1]synthèse!AN$14+0.1),1,0)</f>
        <v>0</v>
      </c>
      <c r="BD69" s="297">
        <f>IF(AND('[1]BLOC PM'!$J140&gt;[1]synthèse!AO$14,'[1]BLOC PM'!$J140&lt;[1]synthèse!AO$14+0.1),1,0)</f>
        <v>0</v>
      </c>
      <c r="BE69" s="297">
        <f>IF(AND('[1]BLOC PM'!$J140&gt;[1]synthèse!AP$14,'[1]BLOC PM'!$J140&lt;[1]synthèse!AP$14+0.1),1,0)</f>
        <v>0</v>
      </c>
      <c r="BF69" s="297">
        <f>IF(AND('[1]BLOC PM'!$J140&gt;[1]synthèse!AQ$14,'[1]BLOC PM'!$J140&lt;[1]synthèse!AQ$14+0.1),1,0)</f>
        <v>0</v>
      </c>
      <c r="BG69" s="297">
        <f>IF(AND('[1]BLOC PM'!$J140&gt;[1]synthèse!AR$14,'[1]BLOC PM'!$J140&lt;[1]synthèse!AR$14+0.1),1,0)</f>
        <v>0</v>
      </c>
      <c r="BH69" s="297">
        <f>IF(AND('[1]BLOC PM'!$J140&gt;[1]synthèse!AS$14,'[1]BLOC PM'!$J140&lt;[1]synthèse!AS$14+0.1),1,0)</f>
        <v>0</v>
      </c>
      <c r="BI69" s="297">
        <f>IF(AND('[1]BLOC PM'!$J140&gt;[1]synthèse!AT$14,'[1]BLOC PM'!$J140&lt;[1]synthèse!AT$14+0.1),1,0)</f>
        <v>0</v>
      </c>
      <c r="BJ69" s="297">
        <f>IF(AND('[1]BLOC PM'!$J140&gt;[1]synthèse!AU$14,'[1]BLOC PM'!$J140&lt;[1]synthèse!AU$14+0.1),1,0)</f>
        <v>0</v>
      </c>
      <c r="BK69" s="297">
        <f>IF(AND('[1]BLOC PM'!$J140&gt;[1]synthèse!AV$14,'[1]BLOC PM'!$J140&lt;[1]synthèse!AV$14+0.1),1,0)</f>
        <v>0</v>
      </c>
      <c r="BL69" s="297">
        <f>IF(AND('[1]BLOC PM'!$J140&gt;[1]synthèse!AW$14,'[1]BLOC PM'!$J140&lt;[1]synthèse!AW$14+0.1),1,0)</f>
        <v>0</v>
      </c>
      <c r="BM69" s="297">
        <f>IF(AND('[1]BLOC PM'!$J140&gt;[1]synthèse!AX$14,'[1]BLOC PM'!$J140&lt;[1]synthèse!AX$14+0.1),1,0)</f>
        <v>0</v>
      </c>
      <c r="BN69" s="297">
        <f>IF(AND('[1]BLOC PM'!$J140&gt;[1]synthèse!AY$14,'[1]BLOC PM'!$J140&lt;[1]synthèse!AY$14+0.1),1,0)</f>
        <v>0</v>
      </c>
      <c r="BO69" s="297">
        <f>IF(AND('[1]BLOC PM'!$J140&gt;[1]synthèse!AZ$14,'[1]BLOC PM'!$J140&lt;[1]synthèse!AZ$14+0.1),1,0)</f>
        <v>0</v>
      </c>
      <c r="BP69" s="297">
        <f>IF(AND('[1]BLOC PM'!$J140&gt;[1]synthèse!BA$14,'[1]BLOC PM'!$J140&lt;[1]synthèse!BA$14+0.1),1,0)</f>
        <v>0</v>
      </c>
      <c r="BQ69" s="297">
        <f>IF(AND('[1]BLOC PM'!$J140&gt;[1]synthèse!BB$14,'[1]BLOC PM'!$J140&lt;[1]synthèse!BB$14+0.1),1,0)</f>
        <v>0</v>
      </c>
      <c r="BR69" s="297">
        <f>IF(AND('[1]BLOC PM'!$J140&gt;[1]synthèse!BC$14,'[1]BLOC PM'!$J140&lt;[1]synthèse!BC$14+0.1),1,0)</f>
        <v>0</v>
      </c>
      <c r="BS69" s="297">
        <f>IF(AND('[1]BLOC PM'!$J140&gt;[1]synthèse!BD$14,'[1]BLOC PM'!$J140&lt;[1]synthèse!BD$14+0.1),1,0)</f>
        <v>0</v>
      </c>
      <c r="BT69" s="297">
        <f>IF(AND('[1]BLOC PM'!$J140&gt;[1]synthèse!BE$14,'[1]BLOC PM'!$J140&lt;[1]synthèse!BE$14+0.1),1,0)</f>
        <v>0</v>
      </c>
      <c r="BU69" s="297">
        <f>IF(AND('[1]BLOC PM'!$J140&gt;[1]synthèse!BF$14,'[1]BLOC PM'!$J140&lt;[1]synthèse!BF$14+0.1),1,0)</f>
        <v>0</v>
      </c>
      <c r="BV69" s="297">
        <f>IF(AND('[1]BLOC PM'!$J140&gt;[1]synthèse!BG$14,'[1]BLOC PM'!$J140&lt;[1]synthèse!BG$14+0.1),1,0)</f>
        <v>0</v>
      </c>
      <c r="BW69" s="297">
        <f>IF(AND('[1]BLOC PM'!$J140&gt;[1]synthèse!BH$14,'[1]BLOC PM'!$J140&lt;[1]synthèse!BH$14+0.1),1,0)</f>
        <v>0</v>
      </c>
      <c r="BX69" s="297">
        <f>IF(AND('[1]BLOC PM'!$J140&gt;[1]synthèse!BI$14,'[1]BLOC PM'!$J140&lt;[1]synthèse!BI$14+0.1),1,0)</f>
        <v>0</v>
      </c>
      <c r="BY69" s="297">
        <f>IF(AND('[1]BLOC PM'!$J140&gt;[1]synthèse!BJ$14,'[1]BLOC PM'!$J140&lt;[1]synthèse!BJ$14+0.1),1,0)</f>
        <v>0</v>
      </c>
      <c r="BZ69" s="297">
        <f>IF(AND('[1]BLOC PM'!$J140&gt;[1]synthèse!BK$14,'[1]BLOC PM'!$J140&lt;[1]synthèse!BK$14+0.1),1,0)</f>
        <v>0</v>
      </c>
      <c r="CA69" s="297">
        <f>IF(AND('[1]BLOC PM'!$J140&gt;[1]synthèse!BL$14,'[1]BLOC PM'!$J140&lt;[1]synthèse!BL$14+0.1),1,0)</f>
        <v>0</v>
      </c>
      <c r="CB69" s="297">
        <f>IF(AND('[1]BLOC PM'!$J140&gt;[1]synthèse!BM$14,'[1]BLOC PM'!$J140&lt;[1]synthèse!BM$14+0.1),1,0)</f>
        <v>0</v>
      </c>
      <c r="CC69" s="297">
        <f>IF(AND('[1]BLOC PM'!$J140&gt;[1]synthèse!BN$14,'[1]BLOC PM'!$J140&lt;[1]synthèse!BN$14+0.1),1,0)</f>
        <v>0</v>
      </c>
      <c r="CD69" s="297">
        <f>IF(AND('[1]BLOC PM'!$J140&gt;[1]synthèse!BO$14,'[1]BLOC PM'!$J140&lt;[1]synthèse!BO$14+0.1),1,0)</f>
        <v>0</v>
      </c>
      <c r="CE69" s="297">
        <f>IF(AND('[1]BLOC PM'!$J140&gt;[1]synthèse!BP$14,'[1]BLOC PM'!$J140&lt;[1]synthèse!BP$14+0.1),1,0)</f>
        <v>0</v>
      </c>
      <c r="CF69" s="297">
        <f>IF(AND('[1]BLOC PM'!$J140&gt;[1]synthèse!BQ$14,'[1]BLOC PM'!$J140&lt;[1]synthèse!BQ$14+0.1),1,0)</f>
        <v>0</v>
      </c>
      <c r="CG69" s="297">
        <f>IF(AND('[1]BLOC PM'!$J140&gt;[1]synthèse!BR$14,'[1]BLOC PM'!$J140&lt;[1]synthèse!BR$14+0.1),1,0)</f>
        <v>0</v>
      </c>
      <c r="CH69" s="297">
        <f>IF(AND('[1]BLOC PM'!$J140&gt;[1]synthèse!BS$14,'[1]BLOC PM'!$J140&lt;[1]synthèse!BS$14+0.1),1,0)</f>
        <v>0</v>
      </c>
      <c r="CI69" s="297">
        <f>IF(AND('[1]BLOC PM'!$J140&gt;[1]synthèse!BT$14,'[1]BLOC PM'!$J140&lt;[1]synthèse!BT$14+0.1),1,0)</f>
        <v>0</v>
      </c>
      <c r="CJ69" s="297">
        <f>IF(AND('[1]BLOC PM'!$J140&gt;[1]synthèse!BU$14,'[1]BLOC PM'!$J140&lt;[1]synthèse!BU$14+0.1),1,0)</f>
        <v>0</v>
      </c>
      <c r="CK69" s="297">
        <f>IF(AND('[1]BLOC PM'!$J140&gt;[1]synthèse!BV$14,'[1]BLOC PM'!$J140&lt;[1]synthèse!BV$14+0.1),1,0)</f>
        <v>0</v>
      </c>
      <c r="CL69" s="297">
        <f>IF(AND('[1]BLOC PM'!$J140&gt;[1]synthèse!BW$14,'[1]BLOC PM'!$J140&lt;[1]synthèse!BW$14+0.1),1,0)</f>
        <v>0</v>
      </c>
      <c r="CM69" s="297">
        <f>IF(AND('[1]BLOC PM'!$J140&gt;[1]synthèse!BX$14,'[1]BLOC PM'!$J140&lt;[1]synthèse!BX$14+0.1),1,0)</f>
        <v>0</v>
      </c>
      <c r="CN69" s="297">
        <f>IF(AND('[1]BLOC PM'!$J140&gt;[1]synthèse!BY$14,'[1]BLOC PM'!$J140&lt;[1]synthèse!BY$14+0.1),1,0)</f>
        <v>0</v>
      </c>
      <c r="CO69" s="297">
        <f>IF(AND('[1]BLOC PM'!$J140&gt;[1]synthèse!BZ$14,'[1]BLOC PM'!$J140&lt;[1]synthèse!BZ$14+0.1),1,0)</f>
        <v>0</v>
      </c>
      <c r="CP69" s="297">
        <f>IF(AND('[1]BLOC PM'!$J140&gt;[1]synthèse!CA$14,'[1]BLOC PM'!$J140&lt;[1]synthèse!CA$14+0.1),1,0)</f>
        <v>0</v>
      </c>
      <c r="CQ69" s="297">
        <f>IF(AND('[1]BLOC PM'!$J140&gt;[1]synthèse!CB$14,'[1]BLOC PM'!$J140&lt;[1]synthèse!CB$14+0.1),1,0)</f>
        <v>0</v>
      </c>
      <c r="CR69" s="297">
        <f>IF(AND('[1]BLOC PM'!$J140&gt;[1]synthèse!CC$14,'[1]BLOC PM'!$J140&lt;[1]synthèse!CC$14+0.1),1,0)</f>
        <v>0</v>
      </c>
      <c r="CS69" s="297">
        <f>IF(AND('[1]BLOC PM'!$J140&gt;[1]synthèse!CD$14,'[1]BLOC PM'!$J140&lt;[1]synthèse!CD$14+0.1),1,0)</f>
        <v>0</v>
      </c>
      <c r="CT69" s="297">
        <f>IF(AND('[1]BLOC PM'!$J140&gt;[1]synthèse!CE$14,'[1]BLOC PM'!$J140&lt;[1]synthèse!CE$14+0.1),1,0)</f>
        <v>0</v>
      </c>
      <c r="CU69" s="297">
        <f>IF(AND('[1]BLOC PM'!$J140&gt;[1]synthèse!CF$14,'[1]BLOC PM'!$J140&lt;[1]synthèse!CF$14+0.1),1,0)</f>
        <v>0</v>
      </c>
      <c r="CV69" s="297">
        <f>IF(AND('[1]BLOC PM'!$J140&gt;[1]synthèse!CG$14,'[1]BLOC PM'!$J140&lt;[1]synthèse!CG$14+0.1),1,0)</f>
        <v>0</v>
      </c>
      <c r="CW69" s="297">
        <f>IF(AND('[1]BLOC PM'!$J140&gt;[1]synthèse!CH$14,'[1]BLOC PM'!$J140&lt;[1]synthèse!CH$14+0.1),1,0)</f>
        <v>0</v>
      </c>
      <c r="CX69" s="297">
        <f>IF(AND('[1]BLOC PM'!$J140&gt;[1]synthèse!CI$14,'[1]BLOC PM'!$J140&lt;[1]synthèse!CI$14+0.1),1,0)</f>
        <v>0</v>
      </c>
      <c r="CY69" s="297">
        <f>IF(AND('[1]BLOC PM'!$J140&gt;[1]synthèse!CJ$14,'[1]BLOC PM'!$J140&lt;[1]synthèse!CJ$14+0.1),1,0)</f>
        <v>0</v>
      </c>
      <c r="CZ69" s="297">
        <f>IF(AND('[1]BLOC PM'!$J140&gt;[1]synthèse!CK$14,'[1]BLOC PM'!$J140&lt;[1]synthèse!CK$14+0.1),1,0)</f>
        <v>0</v>
      </c>
    </row>
    <row r="70" spans="1:104" x14ac:dyDescent="0.2">
      <c r="A70" s="310"/>
      <c r="B70" s="311"/>
      <c r="C70" s="311"/>
      <c r="D70" s="311"/>
      <c r="E70" s="311"/>
      <c r="F70" s="312"/>
      <c r="G70" s="310"/>
      <c r="H70" s="313"/>
      <c r="I70" s="310"/>
      <c r="J70" s="325"/>
      <c r="K70" s="375"/>
      <c r="L70" s="375"/>
      <c r="M70" s="375"/>
      <c r="N70" s="419"/>
      <c r="O70" s="375"/>
      <c r="P70" s="375"/>
      <c r="Q70" s="375"/>
      <c r="R70" s="375"/>
      <c r="S70" s="375"/>
      <c r="T70" s="375"/>
      <c r="U70" s="146"/>
      <c r="V70" s="146"/>
      <c r="W70" s="296"/>
      <c r="X70" s="296"/>
      <c r="Y70" s="146"/>
      <c r="Z70" s="146"/>
      <c r="AA70" s="293"/>
      <c r="AB70" s="298"/>
      <c r="AC70" s="294"/>
      <c r="AD70" s="294"/>
      <c r="AV70" s="297" t="str">
        <f>IF('[1]BLOC PM'!A141&lt;&gt;"",'[1]BLOC PM'!A141,"")</f>
        <v/>
      </c>
      <c r="AW70" s="297">
        <f>IF(AND('[1]BLOC PM'!$J141&gt;[1]synthèse!AH$14,'[1]BLOC PM'!$J141&lt;[1]synthèse!AH$14+0.1),1,0)</f>
        <v>0</v>
      </c>
      <c r="AX70" s="297">
        <f>IF(AND('[1]BLOC PM'!$J141&gt;[1]synthèse!AI$14,'[1]BLOC PM'!$J141&lt;[1]synthèse!AI$14+0.1),1,0)</f>
        <v>0</v>
      </c>
      <c r="AY70" s="297">
        <f>IF(AND('[1]BLOC PM'!$J141&gt;[1]synthèse!AJ$14,'[1]BLOC PM'!$J141&lt;[1]synthèse!AJ$14+0.1),1,0)</f>
        <v>0</v>
      </c>
      <c r="AZ70" s="297">
        <f>IF(AND('[1]BLOC PM'!$J141&gt;[1]synthèse!AK$14,'[1]BLOC PM'!$J141&lt;[1]synthèse!AK$14+0.1),1,0)</f>
        <v>0</v>
      </c>
      <c r="BA70" s="297">
        <f>IF(AND('[1]BLOC PM'!$J141&gt;[1]synthèse!AL$14,'[1]BLOC PM'!$J141&lt;[1]synthèse!AL$14+0.1),1,0)</f>
        <v>0</v>
      </c>
      <c r="BB70" s="297">
        <f>IF(AND('[1]BLOC PM'!$J141&gt;[1]synthèse!AM$14,'[1]BLOC PM'!$J141&lt;[1]synthèse!AM$14+0.1),1,0)</f>
        <v>0</v>
      </c>
      <c r="BC70" s="297">
        <f>IF(AND('[1]BLOC PM'!$J141&gt;[1]synthèse!AN$14,'[1]BLOC PM'!$J141&lt;[1]synthèse!AN$14+0.1),1,0)</f>
        <v>0</v>
      </c>
      <c r="BD70" s="297">
        <f>IF(AND('[1]BLOC PM'!$J141&gt;[1]synthèse!AO$14,'[1]BLOC PM'!$J141&lt;[1]synthèse!AO$14+0.1),1,0)</f>
        <v>0</v>
      </c>
      <c r="BE70" s="297">
        <f>IF(AND('[1]BLOC PM'!$J141&gt;[1]synthèse!AP$14,'[1]BLOC PM'!$J141&lt;[1]synthèse!AP$14+0.1),1,0)</f>
        <v>0</v>
      </c>
      <c r="BF70" s="297">
        <f>IF(AND('[1]BLOC PM'!$J141&gt;[1]synthèse!AQ$14,'[1]BLOC PM'!$J141&lt;[1]synthèse!AQ$14+0.1),1,0)</f>
        <v>0</v>
      </c>
      <c r="BG70" s="297">
        <f>IF(AND('[1]BLOC PM'!$J141&gt;[1]synthèse!AR$14,'[1]BLOC PM'!$J141&lt;[1]synthèse!AR$14+0.1),1,0)</f>
        <v>0</v>
      </c>
      <c r="BH70" s="297">
        <f>IF(AND('[1]BLOC PM'!$J141&gt;[1]synthèse!AS$14,'[1]BLOC PM'!$J141&lt;[1]synthèse!AS$14+0.1),1,0)</f>
        <v>0</v>
      </c>
      <c r="BI70" s="297">
        <f>IF(AND('[1]BLOC PM'!$J141&gt;[1]synthèse!AT$14,'[1]BLOC PM'!$J141&lt;[1]synthèse!AT$14+0.1),1,0)</f>
        <v>0</v>
      </c>
      <c r="BJ70" s="297">
        <f>IF(AND('[1]BLOC PM'!$J141&gt;[1]synthèse!AU$14,'[1]BLOC PM'!$J141&lt;[1]synthèse!AU$14+0.1),1,0)</f>
        <v>0</v>
      </c>
      <c r="BK70" s="297">
        <f>IF(AND('[1]BLOC PM'!$J141&gt;[1]synthèse!AV$14,'[1]BLOC PM'!$J141&lt;[1]synthèse!AV$14+0.1),1,0)</f>
        <v>0</v>
      </c>
      <c r="BL70" s="297">
        <f>IF(AND('[1]BLOC PM'!$J141&gt;[1]synthèse!AW$14,'[1]BLOC PM'!$J141&lt;[1]synthèse!AW$14+0.1),1,0)</f>
        <v>0</v>
      </c>
      <c r="BM70" s="297">
        <f>IF(AND('[1]BLOC PM'!$J141&gt;[1]synthèse!AX$14,'[1]BLOC PM'!$J141&lt;[1]synthèse!AX$14+0.1),1,0)</f>
        <v>0</v>
      </c>
      <c r="BN70" s="297">
        <f>IF(AND('[1]BLOC PM'!$J141&gt;[1]synthèse!AY$14,'[1]BLOC PM'!$J141&lt;[1]synthèse!AY$14+0.1),1,0)</f>
        <v>0</v>
      </c>
      <c r="BO70" s="297">
        <f>IF(AND('[1]BLOC PM'!$J141&gt;[1]synthèse!AZ$14,'[1]BLOC PM'!$J141&lt;[1]synthèse!AZ$14+0.1),1,0)</f>
        <v>0</v>
      </c>
      <c r="BP70" s="297">
        <f>IF(AND('[1]BLOC PM'!$J141&gt;[1]synthèse!BA$14,'[1]BLOC PM'!$J141&lt;[1]synthèse!BA$14+0.1),1,0)</f>
        <v>0</v>
      </c>
      <c r="BQ70" s="297">
        <f>IF(AND('[1]BLOC PM'!$J141&gt;[1]synthèse!BB$14,'[1]BLOC PM'!$J141&lt;[1]synthèse!BB$14+0.1),1,0)</f>
        <v>0</v>
      </c>
      <c r="BR70" s="297">
        <f>IF(AND('[1]BLOC PM'!$J141&gt;[1]synthèse!BC$14,'[1]BLOC PM'!$J141&lt;[1]synthèse!BC$14+0.1),1,0)</f>
        <v>0</v>
      </c>
      <c r="BS70" s="297">
        <f>IF(AND('[1]BLOC PM'!$J141&gt;[1]synthèse!BD$14,'[1]BLOC PM'!$J141&lt;[1]synthèse!BD$14+0.1),1,0)</f>
        <v>0</v>
      </c>
      <c r="BT70" s="297">
        <f>IF(AND('[1]BLOC PM'!$J141&gt;[1]synthèse!BE$14,'[1]BLOC PM'!$J141&lt;[1]synthèse!BE$14+0.1),1,0)</f>
        <v>0</v>
      </c>
      <c r="BU70" s="297">
        <f>IF(AND('[1]BLOC PM'!$J141&gt;[1]synthèse!BF$14,'[1]BLOC PM'!$J141&lt;[1]synthèse!BF$14+0.1),1,0)</f>
        <v>0</v>
      </c>
      <c r="BV70" s="297">
        <f>IF(AND('[1]BLOC PM'!$J141&gt;[1]synthèse!BG$14,'[1]BLOC PM'!$J141&lt;[1]synthèse!BG$14+0.1),1,0)</f>
        <v>0</v>
      </c>
      <c r="BW70" s="297">
        <f>IF(AND('[1]BLOC PM'!$J141&gt;[1]synthèse!BH$14,'[1]BLOC PM'!$J141&lt;[1]synthèse!BH$14+0.1),1,0)</f>
        <v>0</v>
      </c>
      <c r="BX70" s="297">
        <f>IF(AND('[1]BLOC PM'!$J141&gt;[1]synthèse!BI$14,'[1]BLOC PM'!$J141&lt;[1]synthèse!BI$14+0.1),1,0)</f>
        <v>0</v>
      </c>
      <c r="BY70" s="297">
        <f>IF(AND('[1]BLOC PM'!$J141&gt;[1]synthèse!BJ$14,'[1]BLOC PM'!$J141&lt;[1]synthèse!BJ$14+0.1),1,0)</f>
        <v>0</v>
      </c>
      <c r="BZ70" s="297">
        <f>IF(AND('[1]BLOC PM'!$J141&gt;[1]synthèse!BK$14,'[1]BLOC PM'!$J141&lt;[1]synthèse!BK$14+0.1),1,0)</f>
        <v>0</v>
      </c>
      <c r="CA70" s="297">
        <f>IF(AND('[1]BLOC PM'!$J141&gt;[1]synthèse!BL$14,'[1]BLOC PM'!$J141&lt;[1]synthèse!BL$14+0.1),1,0)</f>
        <v>0</v>
      </c>
      <c r="CB70" s="297">
        <f>IF(AND('[1]BLOC PM'!$J141&gt;[1]synthèse!BM$14,'[1]BLOC PM'!$J141&lt;[1]synthèse!BM$14+0.1),1,0)</f>
        <v>0</v>
      </c>
      <c r="CC70" s="297">
        <f>IF(AND('[1]BLOC PM'!$J141&gt;[1]synthèse!BN$14,'[1]BLOC PM'!$J141&lt;[1]synthèse!BN$14+0.1),1,0)</f>
        <v>0</v>
      </c>
      <c r="CD70" s="297">
        <f>IF(AND('[1]BLOC PM'!$J141&gt;[1]synthèse!BO$14,'[1]BLOC PM'!$J141&lt;[1]synthèse!BO$14+0.1),1,0)</f>
        <v>0</v>
      </c>
      <c r="CE70" s="297">
        <f>IF(AND('[1]BLOC PM'!$J141&gt;[1]synthèse!BP$14,'[1]BLOC PM'!$J141&lt;[1]synthèse!BP$14+0.1),1,0)</f>
        <v>0</v>
      </c>
      <c r="CF70" s="297">
        <f>IF(AND('[1]BLOC PM'!$J141&gt;[1]synthèse!BQ$14,'[1]BLOC PM'!$J141&lt;[1]synthèse!BQ$14+0.1),1,0)</f>
        <v>0</v>
      </c>
      <c r="CG70" s="297">
        <f>IF(AND('[1]BLOC PM'!$J141&gt;[1]synthèse!BR$14,'[1]BLOC PM'!$J141&lt;[1]synthèse!BR$14+0.1),1,0)</f>
        <v>0</v>
      </c>
      <c r="CH70" s="297">
        <f>IF(AND('[1]BLOC PM'!$J141&gt;[1]synthèse!BS$14,'[1]BLOC PM'!$J141&lt;[1]synthèse!BS$14+0.1),1,0)</f>
        <v>0</v>
      </c>
      <c r="CI70" s="297">
        <f>IF(AND('[1]BLOC PM'!$J141&gt;[1]synthèse!BT$14,'[1]BLOC PM'!$J141&lt;[1]synthèse!BT$14+0.1),1,0)</f>
        <v>0</v>
      </c>
      <c r="CJ70" s="297">
        <f>IF(AND('[1]BLOC PM'!$J141&gt;[1]synthèse!BU$14,'[1]BLOC PM'!$J141&lt;[1]synthèse!BU$14+0.1),1,0)</f>
        <v>0</v>
      </c>
      <c r="CK70" s="297">
        <f>IF(AND('[1]BLOC PM'!$J141&gt;[1]synthèse!BV$14,'[1]BLOC PM'!$J141&lt;[1]synthèse!BV$14+0.1),1,0)</f>
        <v>0</v>
      </c>
      <c r="CL70" s="297">
        <f>IF(AND('[1]BLOC PM'!$J141&gt;[1]synthèse!BW$14,'[1]BLOC PM'!$J141&lt;[1]synthèse!BW$14+0.1),1,0)</f>
        <v>0</v>
      </c>
      <c r="CM70" s="297">
        <f>IF(AND('[1]BLOC PM'!$J141&gt;[1]synthèse!BX$14,'[1]BLOC PM'!$J141&lt;[1]synthèse!BX$14+0.1),1,0)</f>
        <v>0</v>
      </c>
      <c r="CN70" s="297">
        <f>IF(AND('[1]BLOC PM'!$J141&gt;[1]synthèse!BY$14,'[1]BLOC PM'!$J141&lt;[1]synthèse!BY$14+0.1),1,0)</f>
        <v>0</v>
      </c>
      <c r="CO70" s="297">
        <f>IF(AND('[1]BLOC PM'!$J141&gt;[1]synthèse!BZ$14,'[1]BLOC PM'!$J141&lt;[1]synthèse!BZ$14+0.1),1,0)</f>
        <v>0</v>
      </c>
      <c r="CP70" s="297">
        <f>IF(AND('[1]BLOC PM'!$J141&gt;[1]synthèse!CA$14,'[1]BLOC PM'!$J141&lt;[1]synthèse!CA$14+0.1),1,0)</f>
        <v>0</v>
      </c>
      <c r="CQ70" s="297">
        <f>IF(AND('[1]BLOC PM'!$J141&gt;[1]synthèse!CB$14,'[1]BLOC PM'!$J141&lt;[1]synthèse!CB$14+0.1),1,0)</f>
        <v>0</v>
      </c>
      <c r="CR70" s="297">
        <f>IF(AND('[1]BLOC PM'!$J141&gt;[1]synthèse!CC$14,'[1]BLOC PM'!$J141&lt;[1]synthèse!CC$14+0.1),1,0)</f>
        <v>0</v>
      </c>
      <c r="CS70" s="297">
        <f>IF(AND('[1]BLOC PM'!$J141&gt;[1]synthèse!CD$14,'[1]BLOC PM'!$J141&lt;[1]synthèse!CD$14+0.1),1,0)</f>
        <v>0</v>
      </c>
      <c r="CT70" s="297">
        <f>IF(AND('[1]BLOC PM'!$J141&gt;[1]synthèse!CE$14,'[1]BLOC PM'!$J141&lt;[1]synthèse!CE$14+0.1),1,0)</f>
        <v>0</v>
      </c>
      <c r="CU70" s="297">
        <f>IF(AND('[1]BLOC PM'!$J141&gt;[1]synthèse!CF$14,'[1]BLOC PM'!$J141&lt;[1]synthèse!CF$14+0.1),1,0)</f>
        <v>0</v>
      </c>
      <c r="CV70" s="297">
        <f>IF(AND('[1]BLOC PM'!$J141&gt;[1]synthèse!CG$14,'[1]BLOC PM'!$J141&lt;[1]synthèse!CG$14+0.1),1,0)</f>
        <v>0</v>
      </c>
      <c r="CW70" s="297">
        <f>IF(AND('[1]BLOC PM'!$J141&gt;[1]synthèse!CH$14,'[1]BLOC PM'!$J141&lt;[1]synthèse!CH$14+0.1),1,0)</f>
        <v>0</v>
      </c>
      <c r="CX70" s="297">
        <f>IF(AND('[1]BLOC PM'!$J141&gt;[1]synthèse!CI$14,'[1]BLOC PM'!$J141&lt;[1]synthèse!CI$14+0.1),1,0)</f>
        <v>0</v>
      </c>
      <c r="CY70" s="297">
        <f>IF(AND('[1]BLOC PM'!$J141&gt;[1]synthèse!CJ$14,'[1]BLOC PM'!$J141&lt;[1]synthèse!CJ$14+0.1),1,0)</f>
        <v>0</v>
      </c>
      <c r="CZ70" s="297">
        <f>IF(AND('[1]BLOC PM'!$J141&gt;[1]synthèse!CK$14,'[1]BLOC PM'!$J141&lt;[1]synthèse!CK$14+0.1),1,0)</f>
        <v>0</v>
      </c>
    </row>
    <row r="71" spans="1:104" x14ac:dyDescent="0.2">
      <c r="A71" s="310"/>
      <c r="B71" s="311"/>
      <c r="C71" s="311"/>
      <c r="D71" s="311"/>
      <c r="E71" s="311"/>
      <c r="F71" s="312"/>
      <c r="G71" s="310"/>
      <c r="H71" s="313"/>
      <c r="I71" s="310"/>
      <c r="J71" s="325"/>
      <c r="K71" s="375"/>
      <c r="L71" s="375"/>
      <c r="M71" s="375"/>
      <c r="N71" s="419"/>
      <c r="O71" s="375"/>
      <c r="P71" s="375"/>
      <c r="Q71" s="375"/>
      <c r="R71" s="375"/>
      <c r="S71" s="375"/>
      <c r="T71" s="375"/>
      <c r="U71" s="146"/>
      <c r="V71" s="146"/>
      <c r="W71" s="296"/>
      <c r="X71" s="296"/>
      <c r="Y71" s="146"/>
      <c r="Z71" s="146"/>
      <c r="AA71" s="293"/>
      <c r="AB71" s="298"/>
      <c r="AC71" s="294"/>
      <c r="AD71" s="294"/>
      <c r="AV71" s="297" t="str">
        <f>IF('[1]BLOC PM'!A142&lt;&gt;"",'[1]BLOC PM'!A142,"")</f>
        <v/>
      </c>
      <c r="AW71" s="297">
        <f>IF(AND('[1]BLOC PM'!$J142&gt;[1]synthèse!AH$14,'[1]BLOC PM'!$J142&lt;[1]synthèse!AH$14+0.1),1,0)</f>
        <v>0</v>
      </c>
      <c r="AX71" s="297">
        <f>IF(AND('[1]BLOC PM'!$J142&gt;[1]synthèse!AI$14,'[1]BLOC PM'!$J142&lt;[1]synthèse!AI$14+0.1),1,0)</f>
        <v>0</v>
      </c>
      <c r="AY71" s="297">
        <f>IF(AND('[1]BLOC PM'!$J142&gt;[1]synthèse!AJ$14,'[1]BLOC PM'!$J142&lt;[1]synthèse!AJ$14+0.1),1,0)</f>
        <v>0</v>
      </c>
      <c r="AZ71" s="297">
        <f>IF(AND('[1]BLOC PM'!$J142&gt;[1]synthèse!AK$14,'[1]BLOC PM'!$J142&lt;[1]synthèse!AK$14+0.1),1,0)</f>
        <v>0</v>
      </c>
      <c r="BA71" s="297">
        <f>IF(AND('[1]BLOC PM'!$J142&gt;[1]synthèse!AL$14,'[1]BLOC PM'!$J142&lt;[1]synthèse!AL$14+0.1),1,0)</f>
        <v>0</v>
      </c>
      <c r="BB71" s="297">
        <f>IF(AND('[1]BLOC PM'!$J142&gt;[1]synthèse!AM$14,'[1]BLOC PM'!$J142&lt;[1]synthèse!AM$14+0.1),1,0)</f>
        <v>0</v>
      </c>
      <c r="BC71" s="297">
        <f>IF(AND('[1]BLOC PM'!$J142&gt;[1]synthèse!AN$14,'[1]BLOC PM'!$J142&lt;[1]synthèse!AN$14+0.1),1,0)</f>
        <v>0</v>
      </c>
      <c r="BD71" s="297">
        <f>IF(AND('[1]BLOC PM'!$J142&gt;[1]synthèse!AO$14,'[1]BLOC PM'!$J142&lt;[1]synthèse!AO$14+0.1),1,0)</f>
        <v>0</v>
      </c>
      <c r="BE71" s="297">
        <f>IF(AND('[1]BLOC PM'!$J142&gt;[1]synthèse!AP$14,'[1]BLOC PM'!$J142&lt;[1]synthèse!AP$14+0.1),1,0)</f>
        <v>0</v>
      </c>
      <c r="BF71" s="297">
        <f>IF(AND('[1]BLOC PM'!$J142&gt;[1]synthèse!AQ$14,'[1]BLOC PM'!$J142&lt;[1]synthèse!AQ$14+0.1),1,0)</f>
        <v>0</v>
      </c>
      <c r="BG71" s="297">
        <f>IF(AND('[1]BLOC PM'!$J142&gt;[1]synthèse!AR$14,'[1]BLOC PM'!$J142&lt;[1]synthèse!AR$14+0.1),1,0)</f>
        <v>0</v>
      </c>
      <c r="BH71" s="297">
        <f>IF(AND('[1]BLOC PM'!$J142&gt;[1]synthèse!AS$14,'[1]BLOC PM'!$J142&lt;[1]synthèse!AS$14+0.1),1,0)</f>
        <v>0</v>
      </c>
      <c r="BI71" s="297">
        <f>IF(AND('[1]BLOC PM'!$J142&gt;[1]synthèse!AT$14,'[1]BLOC PM'!$J142&lt;[1]synthèse!AT$14+0.1),1,0)</f>
        <v>0</v>
      </c>
      <c r="BJ71" s="297">
        <f>IF(AND('[1]BLOC PM'!$J142&gt;[1]synthèse!AU$14,'[1]BLOC PM'!$J142&lt;[1]synthèse!AU$14+0.1),1,0)</f>
        <v>0</v>
      </c>
      <c r="BK71" s="297">
        <f>IF(AND('[1]BLOC PM'!$J142&gt;[1]synthèse!AV$14,'[1]BLOC PM'!$J142&lt;[1]synthèse!AV$14+0.1),1,0)</f>
        <v>0</v>
      </c>
      <c r="BL71" s="297">
        <f>IF(AND('[1]BLOC PM'!$J142&gt;[1]synthèse!AW$14,'[1]BLOC PM'!$J142&lt;[1]synthèse!AW$14+0.1),1,0)</f>
        <v>0</v>
      </c>
      <c r="BM71" s="297">
        <f>IF(AND('[1]BLOC PM'!$J142&gt;[1]synthèse!AX$14,'[1]BLOC PM'!$J142&lt;[1]synthèse!AX$14+0.1),1,0)</f>
        <v>0</v>
      </c>
      <c r="BN71" s="297">
        <f>IF(AND('[1]BLOC PM'!$J142&gt;[1]synthèse!AY$14,'[1]BLOC PM'!$J142&lt;[1]synthèse!AY$14+0.1),1,0)</f>
        <v>0</v>
      </c>
      <c r="BO71" s="297">
        <f>IF(AND('[1]BLOC PM'!$J142&gt;[1]synthèse!AZ$14,'[1]BLOC PM'!$J142&lt;[1]synthèse!AZ$14+0.1),1,0)</f>
        <v>0</v>
      </c>
      <c r="BP71" s="297">
        <f>IF(AND('[1]BLOC PM'!$J142&gt;[1]synthèse!BA$14,'[1]BLOC PM'!$J142&lt;[1]synthèse!BA$14+0.1),1,0)</f>
        <v>0</v>
      </c>
      <c r="BQ71" s="297">
        <f>IF(AND('[1]BLOC PM'!$J142&gt;[1]synthèse!BB$14,'[1]BLOC PM'!$J142&lt;[1]synthèse!BB$14+0.1),1,0)</f>
        <v>0</v>
      </c>
      <c r="BR71" s="297">
        <f>IF(AND('[1]BLOC PM'!$J142&gt;[1]synthèse!BC$14,'[1]BLOC PM'!$J142&lt;[1]synthèse!BC$14+0.1),1,0)</f>
        <v>0</v>
      </c>
      <c r="BS71" s="297">
        <f>IF(AND('[1]BLOC PM'!$J142&gt;[1]synthèse!BD$14,'[1]BLOC PM'!$J142&lt;[1]synthèse!BD$14+0.1),1,0)</f>
        <v>0</v>
      </c>
      <c r="BT71" s="297">
        <f>IF(AND('[1]BLOC PM'!$J142&gt;[1]synthèse!BE$14,'[1]BLOC PM'!$J142&lt;[1]synthèse!BE$14+0.1),1,0)</f>
        <v>0</v>
      </c>
      <c r="BU71" s="297">
        <f>IF(AND('[1]BLOC PM'!$J142&gt;[1]synthèse!BF$14,'[1]BLOC PM'!$J142&lt;[1]synthèse!BF$14+0.1),1,0)</f>
        <v>0</v>
      </c>
      <c r="BV71" s="297">
        <f>IF(AND('[1]BLOC PM'!$J142&gt;[1]synthèse!BG$14,'[1]BLOC PM'!$J142&lt;[1]synthèse!BG$14+0.1),1,0)</f>
        <v>0</v>
      </c>
      <c r="BW71" s="297">
        <f>IF(AND('[1]BLOC PM'!$J142&gt;[1]synthèse!BH$14,'[1]BLOC PM'!$J142&lt;[1]synthèse!BH$14+0.1),1,0)</f>
        <v>0</v>
      </c>
      <c r="BX71" s="297">
        <f>IF(AND('[1]BLOC PM'!$J142&gt;[1]synthèse!BI$14,'[1]BLOC PM'!$J142&lt;[1]synthèse!BI$14+0.1),1,0)</f>
        <v>0</v>
      </c>
      <c r="BY71" s="297">
        <f>IF(AND('[1]BLOC PM'!$J142&gt;[1]synthèse!BJ$14,'[1]BLOC PM'!$J142&lt;[1]synthèse!BJ$14+0.1),1,0)</f>
        <v>0</v>
      </c>
      <c r="BZ71" s="297">
        <f>IF(AND('[1]BLOC PM'!$J142&gt;[1]synthèse!BK$14,'[1]BLOC PM'!$J142&lt;[1]synthèse!BK$14+0.1),1,0)</f>
        <v>0</v>
      </c>
      <c r="CA71" s="297">
        <f>IF(AND('[1]BLOC PM'!$J142&gt;[1]synthèse!BL$14,'[1]BLOC PM'!$J142&lt;[1]synthèse!BL$14+0.1),1,0)</f>
        <v>0</v>
      </c>
      <c r="CB71" s="297">
        <f>IF(AND('[1]BLOC PM'!$J142&gt;[1]synthèse!BM$14,'[1]BLOC PM'!$J142&lt;[1]synthèse!BM$14+0.1),1,0)</f>
        <v>0</v>
      </c>
      <c r="CC71" s="297">
        <f>IF(AND('[1]BLOC PM'!$J142&gt;[1]synthèse!BN$14,'[1]BLOC PM'!$J142&lt;[1]synthèse!BN$14+0.1),1,0)</f>
        <v>0</v>
      </c>
      <c r="CD71" s="297">
        <f>IF(AND('[1]BLOC PM'!$J142&gt;[1]synthèse!BO$14,'[1]BLOC PM'!$J142&lt;[1]synthèse!BO$14+0.1),1,0)</f>
        <v>0</v>
      </c>
      <c r="CE71" s="297">
        <f>IF(AND('[1]BLOC PM'!$J142&gt;[1]synthèse!BP$14,'[1]BLOC PM'!$J142&lt;[1]synthèse!BP$14+0.1),1,0)</f>
        <v>0</v>
      </c>
      <c r="CF71" s="297">
        <f>IF(AND('[1]BLOC PM'!$J142&gt;[1]synthèse!BQ$14,'[1]BLOC PM'!$J142&lt;[1]synthèse!BQ$14+0.1),1,0)</f>
        <v>0</v>
      </c>
      <c r="CG71" s="297">
        <f>IF(AND('[1]BLOC PM'!$J142&gt;[1]synthèse!BR$14,'[1]BLOC PM'!$J142&lt;[1]synthèse!BR$14+0.1),1,0)</f>
        <v>0</v>
      </c>
      <c r="CH71" s="297">
        <f>IF(AND('[1]BLOC PM'!$J142&gt;[1]synthèse!BS$14,'[1]BLOC PM'!$J142&lt;[1]synthèse!BS$14+0.1),1,0)</f>
        <v>0</v>
      </c>
      <c r="CI71" s="297">
        <f>IF(AND('[1]BLOC PM'!$J142&gt;[1]synthèse!BT$14,'[1]BLOC PM'!$J142&lt;[1]synthèse!BT$14+0.1),1,0)</f>
        <v>0</v>
      </c>
      <c r="CJ71" s="297">
        <f>IF(AND('[1]BLOC PM'!$J142&gt;[1]synthèse!BU$14,'[1]BLOC PM'!$J142&lt;[1]synthèse!BU$14+0.1),1,0)</f>
        <v>0</v>
      </c>
      <c r="CK71" s="297">
        <f>IF(AND('[1]BLOC PM'!$J142&gt;[1]synthèse!BV$14,'[1]BLOC PM'!$J142&lt;[1]synthèse!BV$14+0.1),1,0)</f>
        <v>0</v>
      </c>
      <c r="CL71" s="297">
        <f>IF(AND('[1]BLOC PM'!$J142&gt;[1]synthèse!BW$14,'[1]BLOC PM'!$J142&lt;[1]synthèse!BW$14+0.1),1,0)</f>
        <v>0</v>
      </c>
      <c r="CM71" s="297">
        <f>IF(AND('[1]BLOC PM'!$J142&gt;[1]synthèse!BX$14,'[1]BLOC PM'!$J142&lt;[1]synthèse!BX$14+0.1),1,0)</f>
        <v>0</v>
      </c>
      <c r="CN71" s="297">
        <f>IF(AND('[1]BLOC PM'!$J142&gt;[1]synthèse!BY$14,'[1]BLOC PM'!$J142&lt;[1]synthèse!BY$14+0.1),1,0)</f>
        <v>0</v>
      </c>
      <c r="CO71" s="297">
        <f>IF(AND('[1]BLOC PM'!$J142&gt;[1]synthèse!BZ$14,'[1]BLOC PM'!$J142&lt;[1]synthèse!BZ$14+0.1),1,0)</f>
        <v>0</v>
      </c>
      <c r="CP71" s="297">
        <f>IF(AND('[1]BLOC PM'!$J142&gt;[1]synthèse!CA$14,'[1]BLOC PM'!$J142&lt;[1]synthèse!CA$14+0.1),1,0)</f>
        <v>0</v>
      </c>
      <c r="CQ71" s="297">
        <f>IF(AND('[1]BLOC PM'!$J142&gt;[1]synthèse!CB$14,'[1]BLOC PM'!$J142&lt;[1]synthèse!CB$14+0.1),1,0)</f>
        <v>0</v>
      </c>
      <c r="CR71" s="297">
        <f>IF(AND('[1]BLOC PM'!$J142&gt;[1]synthèse!CC$14,'[1]BLOC PM'!$J142&lt;[1]synthèse!CC$14+0.1),1,0)</f>
        <v>0</v>
      </c>
      <c r="CS71" s="297">
        <f>IF(AND('[1]BLOC PM'!$J142&gt;[1]synthèse!CD$14,'[1]BLOC PM'!$J142&lt;[1]synthèse!CD$14+0.1),1,0)</f>
        <v>0</v>
      </c>
      <c r="CT71" s="297">
        <f>IF(AND('[1]BLOC PM'!$J142&gt;[1]synthèse!CE$14,'[1]BLOC PM'!$J142&lt;[1]synthèse!CE$14+0.1),1,0)</f>
        <v>0</v>
      </c>
      <c r="CU71" s="297">
        <f>IF(AND('[1]BLOC PM'!$J142&gt;[1]synthèse!CF$14,'[1]BLOC PM'!$J142&lt;[1]synthèse!CF$14+0.1),1,0)</f>
        <v>0</v>
      </c>
      <c r="CV71" s="297">
        <f>IF(AND('[1]BLOC PM'!$J142&gt;[1]synthèse!CG$14,'[1]BLOC PM'!$J142&lt;[1]synthèse!CG$14+0.1),1,0)</f>
        <v>0</v>
      </c>
      <c r="CW71" s="297">
        <f>IF(AND('[1]BLOC PM'!$J142&gt;[1]synthèse!CH$14,'[1]BLOC PM'!$J142&lt;[1]synthèse!CH$14+0.1),1,0)</f>
        <v>0</v>
      </c>
      <c r="CX71" s="297">
        <f>IF(AND('[1]BLOC PM'!$J142&gt;[1]synthèse!CI$14,'[1]BLOC PM'!$J142&lt;[1]synthèse!CI$14+0.1),1,0)</f>
        <v>0</v>
      </c>
      <c r="CY71" s="297">
        <f>IF(AND('[1]BLOC PM'!$J142&gt;[1]synthèse!CJ$14,'[1]BLOC PM'!$J142&lt;[1]synthèse!CJ$14+0.1),1,0)</f>
        <v>0</v>
      </c>
      <c r="CZ71" s="297">
        <f>IF(AND('[1]BLOC PM'!$J142&gt;[1]synthèse!CK$14,'[1]BLOC PM'!$J142&lt;[1]synthèse!CK$14+0.1),1,0)</f>
        <v>0</v>
      </c>
    </row>
    <row r="72" spans="1:104" s="294" customFormat="1" x14ac:dyDescent="0.2">
      <c r="A72" s="310"/>
      <c r="B72" s="311"/>
      <c r="C72" s="311"/>
      <c r="D72" s="311"/>
      <c r="E72" s="311"/>
      <c r="F72" s="312"/>
      <c r="G72" s="310"/>
      <c r="H72" s="313"/>
      <c r="I72" s="310"/>
      <c r="J72" s="325"/>
      <c r="K72" s="375"/>
      <c r="L72" s="375"/>
      <c r="M72" s="375"/>
      <c r="N72" s="419"/>
      <c r="O72" s="375"/>
      <c r="P72" s="375"/>
      <c r="Q72" s="375"/>
      <c r="R72" s="375"/>
      <c r="S72" s="375"/>
      <c r="T72" s="375"/>
      <c r="U72" s="146"/>
      <c r="V72" s="146"/>
      <c r="W72" s="296"/>
      <c r="X72" s="296"/>
      <c r="Y72" s="146"/>
      <c r="Z72" s="146"/>
      <c r="AA72" s="293"/>
      <c r="AB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98"/>
      <c r="CB72" s="298"/>
      <c r="CC72" s="298"/>
      <c r="CD72" s="298"/>
      <c r="CE72" s="298"/>
      <c r="CF72" s="298"/>
      <c r="CG72" s="298"/>
      <c r="CH72" s="298"/>
      <c r="CI72" s="298"/>
      <c r="CJ72" s="298"/>
      <c r="CK72" s="298"/>
      <c r="CL72" s="298"/>
      <c r="CM72" s="298"/>
      <c r="CN72" s="298"/>
      <c r="CO72" s="298"/>
      <c r="CP72" s="298"/>
      <c r="CQ72" s="298"/>
      <c r="CR72" s="298"/>
      <c r="CS72" s="298"/>
      <c r="CT72" s="298"/>
      <c r="CU72" s="298"/>
      <c r="CV72" s="298"/>
      <c r="CW72" s="298"/>
      <c r="CX72" s="298"/>
      <c r="CY72" s="298"/>
      <c r="CZ72" s="298"/>
    </row>
    <row r="73" spans="1:104" s="294" customFormat="1" x14ac:dyDescent="0.2">
      <c r="A73" s="310"/>
      <c r="B73" s="311"/>
      <c r="C73" s="311"/>
      <c r="D73" s="311"/>
      <c r="E73" s="311"/>
      <c r="F73" s="312"/>
      <c r="G73" s="310"/>
      <c r="H73" s="313"/>
      <c r="I73" s="310"/>
      <c r="J73" s="325"/>
      <c r="K73" s="375"/>
      <c r="L73" s="375"/>
      <c r="M73" s="375"/>
      <c r="N73" s="419"/>
      <c r="O73" s="375"/>
      <c r="P73" s="375"/>
      <c r="Q73" s="375"/>
      <c r="R73" s="375"/>
      <c r="S73" s="375"/>
      <c r="T73" s="375"/>
      <c r="U73" s="146"/>
      <c r="V73" s="146"/>
      <c r="W73" s="296"/>
      <c r="X73" s="296"/>
      <c r="Y73" s="146"/>
      <c r="Z73" s="146"/>
      <c r="AA73" s="293"/>
      <c r="AB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298"/>
      <c r="CO73" s="298"/>
      <c r="CP73" s="298"/>
      <c r="CQ73" s="298"/>
      <c r="CR73" s="298"/>
      <c r="CS73" s="298"/>
      <c r="CT73" s="298"/>
      <c r="CU73" s="298"/>
      <c r="CV73" s="298"/>
      <c r="CW73" s="298"/>
      <c r="CX73" s="298"/>
      <c r="CY73" s="298"/>
      <c r="CZ73" s="298"/>
    </row>
    <row r="74" spans="1:104" s="294" customFormat="1" x14ac:dyDescent="0.2">
      <c r="A74" s="310"/>
      <c r="B74" s="311"/>
      <c r="C74" s="311"/>
      <c r="D74" s="311"/>
      <c r="E74" s="311"/>
      <c r="F74" s="312"/>
      <c r="G74" s="310"/>
      <c r="H74" s="313"/>
      <c r="I74" s="310"/>
      <c r="J74" s="325"/>
      <c r="K74" s="375"/>
      <c r="L74" s="375"/>
      <c r="M74" s="375"/>
      <c r="N74" s="419"/>
      <c r="O74" s="375"/>
      <c r="P74" s="375"/>
      <c r="Q74" s="375"/>
      <c r="R74" s="375"/>
      <c r="S74" s="375"/>
      <c r="T74" s="375"/>
      <c r="U74" s="146"/>
      <c r="V74" s="146"/>
      <c r="W74" s="296"/>
      <c r="X74" s="296"/>
      <c r="Y74" s="146"/>
      <c r="Z74" s="146"/>
      <c r="AA74" s="293"/>
      <c r="AB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98"/>
      <c r="CB74" s="298"/>
      <c r="CC74" s="298"/>
      <c r="CD74" s="298"/>
      <c r="CE74" s="298"/>
      <c r="CF74" s="298"/>
      <c r="CG74" s="298"/>
      <c r="CH74" s="298"/>
      <c r="CI74" s="298"/>
      <c r="CJ74" s="298"/>
      <c r="CK74" s="298"/>
      <c r="CL74" s="298"/>
      <c r="CM74" s="298"/>
      <c r="CN74" s="298"/>
      <c r="CO74" s="298"/>
      <c r="CP74" s="298"/>
      <c r="CQ74" s="298"/>
      <c r="CR74" s="298"/>
      <c r="CS74" s="298"/>
      <c r="CT74" s="298"/>
      <c r="CU74" s="298"/>
      <c r="CV74" s="298"/>
      <c r="CW74" s="298"/>
      <c r="CX74" s="298"/>
      <c r="CY74" s="298"/>
      <c r="CZ74" s="298"/>
    </row>
    <row r="75" spans="1:104" s="294" customFormat="1" x14ac:dyDescent="0.2">
      <c r="A75" s="310"/>
      <c r="B75" s="311"/>
      <c r="C75" s="311"/>
      <c r="D75" s="311"/>
      <c r="E75" s="311"/>
      <c r="F75" s="312"/>
      <c r="G75" s="310"/>
      <c r="H75" s="313"/>
      <c r="I75" s="310"/>
      <c r="J75" s="325"/>
      <c r="K75" s="375"/>
      <c r="L75" s="375"/>
      <c r="M75" s="375"/>
      <c r="N75" s="419"/>
      <c r="O75" s="375"/>
      <c r="P75" s="375"/>
      <c r="Q75" s="375"/>
      <c r="R75" s="375"/>
      <c r="S75" s="375"/>
      <c r="T75" s="375"/>
      <c r="U75" s="146"/>
      <c r="V75" s="146"/>
      <c r="W75" s="296"/>
      <c r="X75" s="296"/>
      <c r="Y75" s="146"/>
      <c r="Z75" s="146"/>
      <c r="AA75" s="293"/>
      <c r="AB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  <c r="CR75" s="298"/>
      <c r="CS75" s="298"/>
      <c r="CT75" s="298"/>
      <c r="CU75" s="298"/>
      <c r="CV75" s="298"/>
      <c r="CW75" s="298"/>
      <c r="CX75" s="298"/>
      <c r="CY75" s="298"/>
      <c r="CZ75" s="298"/>
    </row>
    <row r="76" spans="1:104" s="294" customFormat="1" x14ac:dyDescent="0.2">
      <c r="A76" s="310"/>
      <c r="B76" s="311"/>
      <c r="C76" s="311"/>
      <c r="D76" s="311"/>
      <c r="E76" s="311"/>
      <c r="F76" s="312"/>
      <c r="G76" s="310"/>
      <c r="H76" s="313"/>
      <c r="I76" s="310"/>
      <c r="J76" s="325"/>
      <c r="K76" s="375"/>
      <c r="L76" s="375"/>
      <c r="M76" s="375"/>
      <c r="N76" s="419"/>
      <c r="O76" s="375"/>
      <c r="P76" s="375"/>
      <c r="Q76" s="375"/>
      <c r="R76" s="375"/>
      <c r="S76" s="375"/>
      <c r="T76" s="375"/>
      <c r="U76" s="146"/>
      <c r="V76" s="146"/>
      <c r="W76" s="296"/>
      <c r="X76" s="296"/>
      <c r="Y76" s="146"/>
      <c r="Z76" s="146"/>
      <c r="AA76" s="293"/>
      <c r="AB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98"/>
      <c r="CB76" s="298"/>
      <c r="CC76" s="298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8"/>
      <c r="CV76" s="298"/>
      <c r="CW76" s="298"/>
      <c r="CX76" s="298"/>
      <c r="CY76" s="298"/>
      <c r="CZ76" s="298"/>
    </row>
    <row r="77" spans="1:104" s="294" customFormat="1" x14ac:dyDescent="0.2">
      <c r="A77" s="310"/>
      <c r="B77" s="311"/>
      <c r="C77" s="311"/>
      <c r="D77" s="311"/>
      <c r="E77" s="311"/>
      <c r="F77" s="312"/>
      <c r="G77" s="310"/>
      <c r="H77" s="313"/>
      <c r="I77" s="310"/>
      <c r="J77" s="325"/>
      <c r="K77" s="375"/>
      <c r="L77" s="375"/>
      <c r="M77" s="375"/>
      <c r="N77" s="419"/>
      <c r="O77" s="375"/>
      <c r="P77" s="375"/>
      <c r="Q77" s="375"/>
      <c r="R77" s="375"/>
      <c r="S77" s="375"/>
      <c r="T77" s="375"/>
      <c r="U77" s="146"/>
      <c r="V77" s="146"/>
      <c r="W77" s="296"/>
      <c r="X77" s="296"/>
      <c r="Y77" s="146"/>
      <c r="Z77" s="146"/>
      <c r="AA77" s="293"/>
      <c r="AB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</row>
    <row r="78" spans="1:104" s="294" customFormat="1" x14ac:dyDescent="0.2">
      <c r="A78" s="310"/>
      <c r="B78" s="311"/>
      <c r="C78" s="311"/>
      <c r="D78" s="311"/>
      <c r="E78" s="311"/>
      <c r="F78" s="312"/>
      <c r="G78" s="310"/>
      <c r="H78" s="313"/>
      <c r="I78" s="310"/>
      <c r="J78" s="325"/>
      <c r="K78" s="375"/>
      <c r="L78" s="375"/>
      <c r="M78" s="375"/>
      <c r="N78" s="419"/>
      <c r="O78" s="375"/>
      <c r="P78" s="375"/>
      <c r="Q78" s="375"/>
      <c r="R78" s="375"/>
      <c r="S78" s="375"/>
      <c r="T78" s="375"/>
      <c r="U78" s="146"/>
      <c r="V78" s="146"/>
      <c r="W78" s="296"/>
      <c r="X78" s="296"/>
      <c r="Y78" s="146"/>
      <c r="Z78" s="146"/>
      <c r="AA78" s="293"/>
      <c r="AB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8"/>
      <c r="CA78" s="298"/>
      <c r="CB78" s="298"/>
      <c r="CC78" s="298"/>
      <c r="CD78" s="298"/>
      <c r="CE78" s="298"/>
      <c r="CF78" s="298"/>
      <c r="CG78" s="298"/>
      <c r="CH78" s="298"/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  <c r="CU78" s="298"/>
      <c r="CV78" s="298"/>
      <c r="CW78" s="298"/>
      <c r="CX78" s="298"/>
      <c r="CY78" s="298"/>
      <c r="CZ78" s="298"/>
    </row>
    <row r="79" spans="1:104" s="294" customFormat="1" x14ac:dyDescent="0.2">
      <c r="A79" s="310"/>
      <c r="B79" s="311"/>
      <c r="C79" s="311"/>
      <c r="D79" s="311"/>
      <c r="E79" s="311"/>
      <c r="F79" s="312"/>
      <c r="G79" s="310"/>
      <c r="H79" s="313"/>
      <c r="I79" s="310"/>
      <c r="J79" s="325"/>
      <c r="K79" s="375"/>
      <c r="L79" s="375"/>
      <c r="M79" s="375"/>
      <c r="N79" s="419"/>
      <c r="O79" s="375"/>
      <c r="P79" s="375"/>
      <c r="Q79" s="375"/>
      <c r="R79" s="375"/>
      <c r="S79" s="375"/>
      <c r="T79" s="375"/>
      <c r="U79" s="146"/>
      <c r="V79" s="146"/>
      <c r="W79" s="296"/>
      <c r="X79" s="296"/>
      <c r="Y79" s="146"/>
      <c r="Z79" s="146"/>
      <c r="AA79" s="293"/>
      <c r="AB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8"/>
      <c r="BZ79" s="298"/>
      <c r="CA79" s="298"/>
      <c r="CB79" s="298"/>
      <c r="CC79" s="298"/>
      <c r="CD79" s="298"/>
      <c r="CE79" s="298"/>
      <c r="CF79" s="298"/>
      <c r="CG79" s="298"/>
      <c r="CH79" s="298"/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  <c r="CU79" s="298"/>
      <c r="CV79" s="298"/>
      <c r="CW79" s="298"/>
      <c r="CX79" s="298"/>
      <c r="CY79" s="298"/>
      <c r="CZ79" s="298"/>
    </row>
    <row r="80" spans="1:104" s="294" customFormat="1" x14ac:dyDescent="0.2">
      <c r="A80" s="310"/>
      <c r="B80" s="311"/>
      <c r="C80" s="311"/>
      <c r="D80" s="311"/>
      <c r="E80" s="311"/>
      <c r="F80" s="312"/>
      <c r="G80" s="310"/>
      <c r="H80" s="313"/>
      <c r="I80" s="310"/>
      <c r="J80" s="325"/>
      <c r="K80" s="375"/>
      <c r="L80" s="375"/>
      <c r="M80" s="375"/>
      <c r="N80" s="419"/>
      <c r="O80" s="375"/>
      <c r="P80" s="375"/>
      <c r="Q80" s="375"/>
      <c r="R80" s="375"/>
      <c r="S80" s="375"/>
      <c r="T80" s="375"/>
      <c r="U80" s="146"/>
      <c r="V80" s="146"/>
      <c r="W80" s="296"/>
      <c r="X80" s="296"/>
      <c r="Y80" s="146"/>
      <c r="Z80" s="146"/>
      <c r="AA80" s="293"/>
      <c r="AB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298"/>
      <c r="BR80" s="298"/>
      <c r="BS80" s="298"/>
      <c r="BT80" s="298"/>
      <c r="BU80" s="298"/>
      <c r="BV80" s="298"/>
      <c r="BW80" s="298"/>
      <c r="BX80" s="298"/>
      <c r="BY80" s="298"/>
      <c r="BZ80" s="298"/>
      <c r="CA80" s="298"/>
      <c r="CB80" s="298"/>
      <c r="CC80" s="298"/>
      <c r="CD80" s="298"/>
      <c r="CE80" s="298"/>
      <c r="CF80" s="298"/>
      <c r="CG80" s="298"/>
      <c r="CH80" s="298"/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  <c r="CU80" s="298"/>
      <c r="CV80" s="298"/>
      <c r="CW80" s="298"/>
      <c r="CX80" s="298"/>
      <c r="CY80" s="298"/>
      <c r="CZ80" s="298"/>
    </row>
    <row r="81" spans="1:104" s="294" customFormat="1" x14ac:dyDescent="0.2">
      <c r="A81" s="387"/>
      <c r="B81" s="346"/>
      <c r="C81" s="346"/>
      <c r="D81" s="346"/>
      <c r="E81" s="346"/>
      <c r="F81" s="345"/>
      <c r="G81" s="387"/>
      <c r="H81" s="388"/>
      <c r="I81" s="387"/>
      <c r="J81" s="345"/>
      <c r="K81" s="375"/>
      <c r="L81" s="375"/>
      <c r="M81" s="375"/>
      <c r="N81" s="419"/>
      <c r="O81" s="375"/>
      <c r="P81" s="375"/>
      <c r="Q81" s="375"/>
      <c r="R81" s="375"/>
      <c r="S81" s="375"/>
      <c r="T81" s="375"/>
      <c r="U81" s="146"/>
      <c r="V81" s="146"/>
      <c r="W81" s="296"/>
      <c r="X81" s="296"/>
      <c r="Y81" s="146"/>
      <c r="Z81" s="146"/>
      <c r="AA81" s="293"/>
      <c r="AB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298"/>
      <c r="BR81" s="298"/>
      <c r="BS81" s="298"/>
      <c r="BT81" s="298"/>
      <c r="BU81" s="298"/>
      <c r="BV81" s="298"/>
      <c r="BW81" s="298"/>
      <c r="BX81" s="298"/>
      <c r="BY81" s="298"/>
      <c r="BZ81" s="298"/>
      <c r="CA81" s="298"/>
      <c r="CB81" s="298"/>
      <c r="CC81" s="298"/>
      <c r="CD81" s="298"/>
      <c r="CE81" s="298"/>
      <c r="CF81" s="298"/>
      <c r="CG81" s="298"/>
      <c r="CH81" s="298"/>
      <c r="CI81" s="298"/>
      <c r="CJ81" s="298"/>
      <c r="CK81" s="298"/>
      <c r="CL81" s="298"/>
      <c r="CM81" s="298"/>
      <c r="CN81" s="298"/>
      <c r="CO81" s="298"/>
      <c r="CP81" s="298"/>
      <c r="CQ81" s="298"/>
      <c r="CR81" s="298"/>
      <c r="CS81" s="298"/>
      <c r="CT81" s="298"/>
      <c r="CU81" s="298"/>
      <c r="CV81" s="298"/>
      <c r="CW81" s="298"/>
      <c r="CX81" s="298"/>
      <c r="CY81" s="298"/>
      <c r="CZ81" s="298"/>
    </row>
    <row r="82" spans="1:104" s="294" customForma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80"/>
      <c r="O82" s="168"/>
      <c r="P82" s="168"/>
      <c r="Q82" s="168"/>
      <c r="R82" s="168"/>
      <c r="S82" s="168"/>
      <c r="T82" s="168"/>
      <c r="U82" s="296"/>
      <c r="V82" s="296"/>
      <c r="W82" s="296"/>
      <c r="X82" s="146"/>
      <c r="Y82" s="146"/>
      <c r="Z82" s="293"/>
      <c r="AA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</row>
    <row r="83" spans="1:104" s="294" customForma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80"/>
      <c r="O83" s="168"/>
      <c r="P83" s="168"/>
      <c r="Q83" s="168"/>
      <c r="R83" s="168"/>
      <c r="S83" s="168"/>
      <c r="T83" s="168"/>
      <c r="U83" s="296"/>
      <c r="V83" s="296"/>
      <c r="W83" s="296"/>
      <c r="X83" s="146"/>
      <c r="Y83" s="146"/>
      <c r="Z83" s="293"/>
      <c r="AA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298"/>
      <c r="BR83" s="298"/>
      <c r="BS83" s="298"/>
      <c r="BT83" s="298"/>
      <c r="BU83" s="298"/>
      <c r="BV83" s="298"/>
      <c r="BW83" s="298"/>
      <c r="BX83" s="298"/>
      <c r="BY83" s="298"/>
      <c r="BZ83" s="298"/>
      <c r="CA83" s="298"/>
      <c r="CB83" s="298"/>
      <c r="CC83" s="298"/>
      <c r="CD83" s="298"/>
      <c r="CE83" s="298"/>
      <c r="CF83" s="298"/>
      <c r="CG83" s="298"/>
      <c r="CH83" s="298"/>
      <c r="CI83" s="298"/>
      <c r="CJ83" s="298"/>
      <c r="CK83" s="298"/>
      <c r="CL83" s="298"/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/>
      <c r="CX83" s="298"/>
      <c r="CY83" s="298"/>
    </row>
    <row r="84" spans="1:104" s="294" customForma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80"/>
      <c r="O84" s="168"/>
      <c r="P84" s="168"/>
      <c r="Q84" s="168"/>
      <c r="R84" s="168"/>
      <c r="S84" s="168"/>
      <c r="T84" s="168"/>
      <c r="U84" s="296"/>
      <c r="V84" s="296"/>
      <c r="W84" s="296"/>
      <c r="X84" s="146"/>
      <c r="Y84" s="146"/>
      <c r="Z84" s="293"/>
      <c r="AA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8"/>
      <c r="BR84" s="298"/>
      <c r="BS84" s="298"/>
      <c r="BT84" s="298"/>
      <c r="BU84" s="298"/>
      <c r="BV84" s="298"/>
      <c r="BW84" s="298"/>
      <c r="BX84" s="298"/>
      <c r="BY84" s="298"/>
      <c r="BZ84" s="298"/>
      <c r="CA84" s="298"/>
      <c r="CB84" s="298"/>
      <c r="CC84" s="298"/>
      <c r="CD84" s="298"/>
      <c r="CE84" s="298"/>
      <c r="CF84" s="298"/>
      <c r="CG84" s="298"/>
      <c r="CH84" s="298"/>
      <c r="CI84" s="298"/>
      <c r="CJ84" s="298"/>
      <c r="CK84" s="298"/>
      <c r="CL84" s="298"/>
      <c r="CM84" s="298"/>
      <c r="CN84" s="298"/>
      <c r="CO84" s="298"/>
      <c r="CP84" s="298"/>
      <c r="CQ84" s="298"/>
      <c r="CR84" s="298"/>
      <c r="CS84" s="298"/>
      <c r="CT84" s="298"/>
      <c r="CU84" s="298"/>
      <c r="CV84" s="298"/>
      <c r="CW84" s="298"/>
      <c r="CX84" s="298"/>
      <c r="CY84" s="298"/>
    </row>
    <row r="85" spans="1:104" s="294" customForma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80"/>
      <c r="O85" s="168"/>
      <c r="P85" s="168"/>
      <c r="Q85" s="168"/>
      <c r="R85" s="168"/>
      <c r="S85" s="168"/>
      <c r="T85" s="168"/>
      <c r="U85" s="296"/>
      <c r="V85" s="296"/>
      <c r="W85" s="296"/>
      <c r="X85" s="146"/>
      <c r="Y85" s="146"/>
      <c r="Z85" s="293"/>
      <c r="AA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298"/>
      <c r="BR85" s="298"/>
      <c r="BS85" s="298"/>
      <c r="BT85" s="298"/>
      <c r="BU85" s="298"/>
      <c r="BV85" s="298"/>
      <c r="BW85" s="298"/>
      <c r="BX85" s="298"/>
      <c r="BY85" s="298"/>
      <c r="BZ85" s="298"/>
      <c r="CA85" s="298"/>
      <c r="CB85" s="298"/>
      <c r="CC85" s="298"/>
      <c r="CD85" s="298"/>
      <c r="CE85" s="298"/>
      <c r="CF85" s="298"/>
      <c r="CG85" s="298"/>
      <c r="CH85" s="298"/>
      <c r="CI85" s="298"/>
      <c r="CJ85" s="298"/>
      <c r="CK85" s="298"/>
      <c r="CL85" s="298"/>
      <c r="CM85" s="298"/>
      <c r="CN85" s="298"/>
      <c r="CO85" s="298"/>
      <c r="CP85" s="298"/>
      <c r="CQ85" s="298"/>
      <c r="CR85" s="298"/>
      <c r="CS85" s="298"/>
      <c r="CT85" s="298"/>
      <c r="CU85" s="298"/>
      <c r="CV85" s="298"/>
      <c r="CW85" s="298"/>
      <c r="CX85" s="298"/>
      <c r="CY85" s="298"/>
    </row>
    <row r="86" spans="1:104" s="294" customForma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80"/>
      <c r="O86" s="168"/>
      <c r="P86" s="168"/>
      <c r="Q86" s="168"/>
      <c r="R86" s="168"/>
      <c r="S86" s="168"/>
      <c r="T86" s="168"/>
      <c r="U86" s="296"/>
      <c r="V86" s="296"/>
      <c r="W86" s="296"/>
      <c r="X86" s="146"/>
      <c r="Y86" s="146"/>
      <c r="Z86" s="293"/>
      <c r="AA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298"/>
      <c r="BR86" s="298"/>
      <c r="BS86" s="298"/>
      <c r="BT86" s="298"/>
      <c r="BU86" s="298"/>
      <c r="BV86" s="298"/>
      <c r="BW86" s="298"/>
      <c r="BX86" s="298"/>
      <c r="BY86" s="298"/>
      <c r="BZ86" s="298"/>
      <c r="CA86" s="298"/>
      <c r="CB86" s="298"/>
      <c r="CC86" s="298"/>
      <c r="CD86" s="298"/>
      <c r="CE86" s="298"/>
      <c r="CF86" s="298"/>
      <c r="CG86" s="298"/>
      <c r="CH86" s="298"/>
      <c r="CI86" s="298"/>
      <c r="CJ86" s="298"/>
      <c r="CK86" s="298"/>
      <c r="CL86" s="298"/>
      <c r="CM86" s="298"/>
      <c r="CN86" s="298"/>
      <c r="CO86" s="298"/>
      <c r="CP86" s="298"/>
      <c r="CQ86" s="298"/>
      <c r="CR86" s="298"/>
      <c r="CS86" s="298"/>
      <c r="CT86" s="298"/>
      <c r="CU86" s="298"/>
      <c r="CV86" s="298"/>
      <c r="CW86" s="298"/>
      <c r="CX86" s="298"/>
      <c r="CY86" s="298"/>
    </row>
    <row r="87" spans="1:104" s="294" customForma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80"/>
      <c r="O87" s="168"/>
      <c r="P87" s="168"/>
      <c r="Q87" s="168"/>
      <c r="R87" s="168"/>
      <c r="S87" s="168"/>
      <c r="T87" s="168"/>
      <c r="U87" s="296"/>
      <c r="V87" s="296"/>
      <c r="W87" s="296"/>
      <c r="X87" s="146"/>
      <c r="Y87" s="146"/>
      <c r="Z87" s="293"/>
      <c r="AA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8"/>
      <c r="BZ87" s="298"/>
      <c r="CA87" s="298"/>
      <c r="CB87" s="298"/>
      <c r="CC87" s="298"/>
      <c r="CD87" s="298"/>
      <c r="CE87" s="298"/>
      <c r="CF87" s="298"/>
      <c r="CG87" s="298"/>
      <c r="CH87" s="298"/>
      <c r="CI87" s="298"/>
      <c r="CJ87" s="298"/>
      <c r="CK87" s="298"/>
      <c r="CL87" s="298"/>
      <c r="CM87" s="298"/>
      <c r="CN87" s="298"/>
      <c r="CO87" s="298"/>
      <c r="CP87" s="298"/>
      <c r="CQ87" s="298"/>
      <c r="CR87" s="298"/>
      <c r="CS87" s="298"/>
      <c r="CT87" s="298"/>
      <c r="CU87" s="298"/>
      <c r="CV87" s="298"/>
      <c r="CW87" s="298"/>
      <c r="CX87" s="298"/>
      <c r="CY87" s="298"/>
    </row>
    <row r="88" spans="1:104" s="294" customForma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80"/>
      <c r="O88" s="168"/>
      <c r="P88" s="168"/>
      <c r="Q88" s="168"/>
      <c r="R88" s="168"/>
      <c r="S88" s="168"/>
      <c r="T88" s="168"/>
      <c r="U88" s="296"/>
      <c r="V88" s="296"/>
      <c r="W88" s="296"/>
      <c r="X88" s="146"/>
      <c r="Y88" s="146"/>
      <c r="Z88" s="293"/>
      <c r="AA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8"/>
      <c r="BQ88" s="298"/>
      <c r="BR88" s="298"/>
      <c r="BS88" s="298"/>
      <c r="BT88" s="298"/>
      <c r="BU88" s="298"/>
      <c r="BV88" s="298"/>
      <c r="BW88" s="298"/>
      <c r="BX88" s="298"/>
      <c r="BY88" s="298"/>
      <c r="BZ88" s="298"/>
      <c r="CA88" s="298"/>
      <c r="CB88" s="298"/>
      <c r="CC88" s="298"/>
      <c r="CD88" s="298"/>
      <c r="CE88" s="298"/>
      <c r="CF88" s="298"/>
      <c r="CG88" s="298"/>
      <c r="CH88" s="298"/>
      <c r="CI88" s="298"/>
      <c r="CJ88" s="298"/>
      <c r="CK88" s="298"/>
      <c r="CL88" s="298"/>
      <c r="CM88" s="298"/>
      <c r="CN88" s="298"/>
      <c r="CO88" s="298"/>
      <c r="CP88" s="298"/>
      <c r="CQ88" s="298"/>
      <c r="CR88" s="298"/>
      <c r="CS88" s="298"/>
      <c r="CT88" s="298"/>
      <c r="CU88" s="298"/>
      <c r="CV88" s="298"/>
      <c r="CW88" s="298"/>
      <c r="CX88" s="298"/>
      <c r="CY88" s="298"/>
    </row>
    <row r="89" spans="1:104" s="294" customForma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80"/>
      <c r="O89" s="168"/>
      <c r="P89" s="168"/>
      <c r="Q89" s="168"/>
      <c r="R89" s="168"/>
      <c r="S89" s="168"/>
      <c r="T89" s="168"/>
      <c r="U89" s="296"/>
      <c r="V89" s="296"/>
      <c r="W89" s="296"/>
      <c r="X89" s="146"/>
      <c r="Y89" s="146"/>
      <c r="Z89" s="293"/>
      <c r="AA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8"/>
      <c r="BM89" s="298"/>
      <c r="BN89" s="298"/>
      <c r="BO89" s="298"/>
      <c r="BP89" s="298"/>
      <c r="BQ89" s="298"/>
      <c r="BR89" s="298"/>
      <c r="BS89" s="298"/>
      <c r="BT89" s="298"/>
      <c r="BU89" s="298"/>
      <c r="BV89" s="298"/>
      <c r="BW89" s="298"/>
      <c r="BX89" s="298"/>
      <c r="BY89" s="298"/>
      <c r="BZ89" s="298"/>
      <c r="CA89" s="298"/>
      <c r="CB89" s="298"/>
      <c r="CC89" s="298"/>
      <c r="CD89" s="298"/>
      <c r="CE89" s="298"/>
      <c r="CF89" s="298"/>
      <c r="CG89" s="298"/>
      <c r="CH89" s="298"/>
      <c r="CI89" s="298"/>
      <c r="CJ89" s="298"/>
      <c r="CK89" s="298"/>
      <c r="CL89" s="298"/>
      <c r="CM89" s="298"/>
      <c r="CN89" s="298"/>
      <c r="CO89" s="298"/>
      <c r="CP89" s="298"/>
      <c r="CQ89" s="298"/>
      <c r="CR89" s="298"/>
      <c r="CS89" s="298"/>
      <c r="CT89" s="298"/>
      <c r="CU89" s="298"/>
      <c r="CV89" s="298"/>
      <c r="CW89" s="298"/>
      <c r="CX89" s="298"/>
      <c r="CY89" s="298"/>
    </row>
    <row r="90" spans="1:104" s="294" customForma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80"/>
      <c r="O90" s="168"/>
      <c r="P90" s="168"/>
      <c r="Q90" s="168"/>
      <c r="R90" s="168"/>
      <c r="S90" s="168"/>
      <c r="T90" s="168"/>
      <c r="U90" s="296"/>
      <c r="V90" s="296"/>
      <c r="W90" s="296"/>
      <c r="X90" s="146"/>
      <c r="Y90" s="146"/>
      <c r="Z90" s="293"/>
      <c r="AA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8"/>
      <c r="BQ90" s="298"/>
      <c r="BR90" s="298"/>
      <c r="BS90" s="298"/>
      <c r="BT90" s="298"/>
      <c r="BU90" s="298"/>
      <c r="BV90" s="298"/>
      <c r="BW90" s="298"/>
      <c r="BX90" s="298"/>
      <c r="BY90" s="298"/>
      <c r="BZ90" s="298"/>
      <c r="CA90" s="298"/>
      <c r="CB90" s="298"/>
      <c r="CC90" s="298"/>
      <c r="CD90" s="298"/>
      <c r="CE90" s="298"/>
      <c r="CF90" s="298"/>
      <c r="CG90" s="298"/>
      <c r="CH90" s="298"/>
      <c r="CI90" s="298"/>
      <c r="CJ90" s="298"/>
      <c r="CK90" s="298"/>
      <c r="CL90" s="298"/>
      <c r="CM90" s="298"/>
      <c r="CN90" s="298"/>
      <c r="CO90" s="298"/>
      <c r="CP90" s="298"/>
      <c r="CQ90" s="298"/>
      <c r="CR90" s="298"/>
      <c r="CS90" s="298"/>
      <c r="CT90" s="298"/>
      <c r="CU90" s="298"/>
      <c r="CV90" s="298"/>
      <c r="CW90" s="298"/>
      <c r="CX90" s="298"/>
      <c r="CY90" s="298"/>
    </row>
    <row r="91" spans="1:104" s="294" customForma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80"/>
      <c r="O91" s="168"/>
      <c r="P91" s="168"/>
      <c r="Q91" s="168"/>
      <c r="R91" s="168"/>
      <c r="S91" s="168"/>
      <c r="T91" s="168"/>
      <c r="U91" s="296"/>
      <c r="V91" s="296"/>
      <c r="W91" s="296"/>
      <c r="X91" s="146"/>
      <c r="Y91" s="146"/>
      <c r="Z91" s="293"/>
      <c r="AA91" s="298"/>
      <c r="AU91" s="298"/>
      <c r="AV91" s="298"/>
      <c r="AW91" s="298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98"/>
      <c r="BK91" s="298"/>
      <c r="BL91" s="298"/>
      <c r="BM91" s="298"/>
      <c r="BN91" s="298"/>
      <c r="BO91" s="298"/>
      <c r="BP91" s="298"/>
      <c r="BQ91" s="298"/>
      <c r="BR91" s="298"/>
      <c r="BS91" s="298"/>
      <c r="BT91" s="298"/>
      <c r="BU91" s="298"/>
      <c r="BV91" s="298"/>
      <c r="BW91" s="298"/>
      <c r="BX91" s="298"/>
      <c r="BY91" s="298"/>
      <c r="BZ91" s="298"/>
      <c r="CA91" s="298"/>
      <c r="CB91" s="298"/>
      <c r="CC91" s="298"/>
      <c r="CD91" s="298"/>
      <c r="CE91" s="298"/>
      <c r="CF91" s="298"/>
      <c r="CG91" s="298"/>
      <c r="CH91" s="298"/>
      <c r="CI91" s="298"/>
      <c r="CJ91" s="298"/>
      <c r="CK91" s="298"/>
      <c r="CL91" s="298"/>
      <c r="CM91" s="298"/>
      <c r="CN91" s="298"/>
      <c r="CO91" s="298"/>
      <c r="CP91" s="298"/>
      <c r="CQ91" s="298"/>
      <c r="CR91" s="298"/>
      <c r="CS91" s="298"/>
      <c r="CT91" s="298"/>
      <c r="CU91" s="298"/>
      <c r="CV91" s="298"/>
      <c r="CW91" s="298"/>
      <c r="CX91" s="298"/>
      <c r="CY91" s="298"/>
    </row>
    <row r="92" spans="1:104" s="294" customForma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80"/>
      <c r="O92" s="168"/>
      <c r="P92" s="168"/>
      <c r="Q92" s="168"/>
      <c r="R92" s="168"/>
      <c r="S92" s="168"/>
      <c r="T92" s="168"/>
      <c r="U92" s="296"/>
      <c r="V92" s="296"/>
      <c r="W92" s="296"/>
      <c r="X92" s="146"/>
      <c r="Y92" s="146"/>
      <c r="Z92" s="293"/>
      <c r="AA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298"/>
      <c r="BQ92" s="298"/>
      <c r="BR92" s="298"/>
      <c r="BS92" s="298"/>
      <c r="BT92" s="298"/>
      <c r="BU92" s="298"/>
      <c r="BV92" s="298"/>
      <c r="BW92" s="298"/>
      <c r="BX92" s="298"/>
      <c r="BY92" s="298"/>
      <c r="BZ92" s="298"/>
      <c r="CA92" s="298"/>
      <c r="CB92" s="298"/>
      <c r="CC92" s="298"/>
      <c r="CD92" s="298"/>
      <c r="CE92" s="298"/>
      <c r="CF92" s="298"/>
      <c r="CG92" s="298"/>
      <c r="CH92" s="298"/>
      <c r="CI92" s="298"/>
      <c r="CJ92" s="298"/>
      <c r="CK92" s="298"/>
      <c r="CL92" s="298"/>
      <c r="CM92" s="298"/>
      <c r="CN92" s="298"/>
      <c r="CO92" s="298"/>
      <c r="CP92" s="298"/>
      <c r="CQ92" s="298"/>
      <c r="CR92" s="298"/>
      <c r="CS92" s="298"/>
      <c r="CT92" s="298"/>
      <c r="CU92" s="298"/>
      <c r="CV92" s="298"/>
      <c r="CW92" s="298"/>
      <c r="CX92" s="298"/>
      <c r="CY92" s="298"/>
    </row>
    <row r="93" spans="1:104" s="294" customForma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80"/>
      <c r="O93" s="168"/>
      <c r="P93" s="168"/>
      <c r="Q93" s="168"/>
      <c r="R93" s="168"/>
      <c r="S93" s="168"/>
      <c r="T93" s="168"/>
      <c r="U93" s="296"/>
      <c r="V93" s="296"/>
      <c r="W93" s="296"/>
      <c r="X93" s="146"/>
      <c r="Y93" s="146"/>
      <c r="Z93" s="293"/>
      <c r="AA93" s="298"/>
      <c r="AU93" s="298"/>
      <c r="AV93" s="298"/>
      <c r="AW93" s="298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298"/>
      <c r="BQ93" s="298"/>
      <c r="BR93" s="298"/>
      <c r="BS93" s="298"/>
      <c r="BT93" s="298"/>
      <c r="BU93" s="298"/>
      <c r="BV93" s="298"/>
      <c r="BW93" s="298"/>
      <c r="BX93" s="298"/>
      <c r="BY93" s="298"/>
      <c r="BZ93" s="298"/>
      <c r="CA93" s="298"/>
      <c r="CB93" s="298"/>
      <c r="CC93" s="298"/>
      <c r="CD93" s="298"/>
      <c r="CE93" s="298"/>
      <c r="CF93" s="298"/>
      <c r="CG93" s="298"/>
      <c r="CH93" s="298"/>
      <c r="CI93" s="298"/>
      <c r="CJ93" s="298"/>
      <c r="CK93" s="298"/>
      <c r="CL93" s="298"/>
      <c r="CM93" s="298"/>
      <c r="CN93" s="298"/>
      <c r="CO93" s="298"/>
      <c r="CP93" s="298"/>
      <c r="CQ93" s="298"/>
      <c r="CR93" s="298"/>
      <c r="CS93" s="298"/>
      <c r="CT93" s="298"/>
      <c r="CU93" s="298"/>
      <c r="CV93" s="298"/>
      <c r="CW93" s="298"/>
      <c r="CX93" s="298"/>
      <c r="CY93" s="298"/>
    </row>
    <row r="94" spans="1:104" s="294" customForma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80"/>
      <c r="O94" s="168"/>
      <c r="P94" s="168"/>
      <c r="Q94" s="168"/>
      <c r="R94" s="168"/>
      <c r="S94" s="168"/>
      <c r="T94" s="168"/>
      <c r="U94" s="296"/>
      <c r="V94" s="296"/>
      <c r="W94" s="296"/>
      <c r="X94" s="146"/>
      <c r="Y94" s="146"/>
      <c r="Z94" s="293"/>
      <c r="AA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8"/>
      <c r="BQ94" s="298"/>
      <c r="BR94" s="298"/>
      <c r="BS94" s="298"/>
      <c r="BT94" s="298"/>
      <c r="BU94" s="298"/>
      <c r="BV94" s="298"/>
      <c r="BW94" s="298"/>
      <c r="BX94" s="298"/>
      <c r="BY94" s="298"/>
      <c r="BZ94" s="298"/>
      <c r="CA94" s="298"/>
      <c r="CB94" s="298"/>
      <c r="CC94" s="298"/>
      <c r="CD94" s="298"/>
      <c r="CE94" s="298"/>
      <c r="CF94" s="298"/>
      <c r="CG94" s="298"/>
      <c r="CH94" s="298"/>
      <c r="CI94" s="298"/>
      <c r="CJ94" s="298"/>
      <c r="CK94" s="298"/>
      <c r="CL94" s="298"/>
      <c r="CM94" s="298"/>
      <c r="CN94" s="298"/>
      <c r="CO94" s="298"/>
      <c r="CP94" s="298"/>
      <c r="CQ94" s="298"/>
      <c r="CR94" s="298"/>
      <c r="CS94" s="298"/>
      <c r="CT94" s="298"/>
      <c r="CU94" s="298"/>
      <c r="CV94" s="298"/>
      <c r="CW94" s="298"/>
      <c r="CX94" s="298"/>
      <c r="CY94" s="298"/>
    </row>
    <row r="95" spans="1:104" s="294" customForma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80"/>
      <c r="O95" s="168"/>
      <c r="P95" s="168"/>
      <c r="Q95" s="168"/>
      <c r="R95" s="168"/>
      <c r="S95" s="168"/>
      <c r="T95" s="168"/>
      <c r="U95" s="296"/>
      <c r="V95" s="296"/>
      <c r="W95" s="296"/>
      <c r="X95" s="146"/>
      <c r="Y95" s="146"/>
      <c r="Z95" s="293"/>
      <c r="AA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  <c r="BR95" s="298"/>
      <c r="BS95" s="298"/>
      <c r="BT95" s="298"/>
      <c r="BU95" s="298"/>
      <c r="BV95" s="298"/>
      <c r="BW95" s="298"/>
      <c r="BX95" s="298"/>
      <c r="BY95" s="298"/>
      <c r="BZ95" s="298"/>
      <c r="CA95" s="298"/>
      <c r="CB95" s="298"/>
      <c r="CC95" s="298"/>
      <c r="CD95" s="298"/>
      <c r="CE95" s="298"/>
      <c r="CF95" s="298"/>
      <c r="CG95" s="298"/>
      <c r="CH95" s="298"/>
      <c r="CI95" s="298"/>
      <c r="CJ95" s="298"/>
      <c r="CK95" s="298"/>
      <c r="CL95" s="298"/>
      <c r="CM95" s="298"/>
      <c r="CN95" s="298"/>
      <c r="CO95" s="298"/>
      <c r="CP95" s="298"/>
      <c r="CQ95" s="298"/>
      <c r="CR95" s="298"/>
      <c r="CS95" s="298"/>
      <c r="CT95" s="298"/>
      <c r="CU95" s="298"/>
      <c r="CV95" s="298"/>
      <c r="CW95" s="298"/>
      <c r="CX95" s="298"/>
      <c r="CY95" s="298"/>
    </row>
    <row r="96" spans="1:104" s="294" customForma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80"/>
      <c r="O96" s="168"/>
      <c r="P96" s="168"/>
      <c r="Q96" s="168"/>
      <c r="R96" s="168"/>
      <c r="S96" s="168"/>
      <c r="T96" s="168"/>
      <c r="U96" s="296"/>
      <c r="V96" s="296"/>
      <c r="W96" s="296"/>
      <c r="X96" s="146"/>
      <c r="Y96" s="146"/>
      <c r="Z96" s="293"/>
      <c r="AA96" s="298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  <c r="BR96" s="298"/>
      <c r="BS96" s="298"/>
      <c r="BT96" s="298"/>
      <c r="BU96" s="298"/>
      <c r="BV96" s="298"/>
      <c r="BW96" s="298"/>
      <c r="BX96" s="298"/>
      <c r="BY96" s="298"/>
      <c r="BZ96" s="298"/>
      <c r="CA96" s="298"/>
      <c r="CB96" s="298"/>
      <c r="CC96" s="298"/>
      <c r="CD96" s="298"/>
      <c r="CE96" s="298"/>
      <c r="CF96" s="298"/>
      <c r="CG96" s="298"/>
      <c r="CH96" s="298"/>
      <c r="CI96" s="298"/>
      <c r="CJ96" s="298"/>
      <c r="CK96" s="298"/>
      <c r="CL96" s="298"/>
      <c r="CM96" s="298"/>
      <c r="CN96" s="298"/>
      <c r="CO96" s="298"/>
      <c r="CP96" s="298"/>
      <c r="CQ96" s="298"/>
      <c r="CR96" s="298"/>
      <c r="CS96" s="298"/>
      <c r="CT96" s="298"/>
      <c r="CU96" s="298"/>
      <c r="CV96" s="298"/>
      <c r="CW96" s="298"/>
      <c r="CX96" s="298"/>
      <c r="CY96" s="298"/>
    </row>
    <row r="97" spans="1:103" s="294" customForma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80"/>
      <c r="O97" s="168"/>
      <c r="P97" s="168"/>
      <c r="Q97" s="168"/>
      <c r="R97" s="168"/>
      <c r="S97" s="168"/>
      <c r="T97" s="168"/>
      <c r="U97" s="296"/>
      <c r="V97" s="296"/>
      <c r="W97" s="296"/>
      <c r="X97" s="146"/>
      <c r="Y97" s="146"/>
      <c r="Z97" s="293"/>
      <c r="AA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298"/>
      <c r="BJ97" s="298"/>
      <c r="BK97" s="298"/>
      <c r="BL97" s="298"/>
      <c r="BM97" s="298"/>
      <c r="BN97" s="298"/>
      <c r="BO97" s="298"/>
      <c r="BP97" s="298"/>
      <c r="BQ97" s="298"/>
      <c r="BR97" s="298"/>
      <c r="BS97" s="298"/>
      <c r="BT97" s="298"/>
      <c r="BU97" s="298"/>
      <c r="BV97" s="298"/>
      <c r="BW97" s="298"/>
      <c r="BX97" s="298"/>
      <c r="BY97" s="298"/>
      <c r="BZ97" s="298"/>
      <c r="CA97" s="298"/>
      <c r="CB97" s="298"/>
      <c r="CC97" s="298"/>
      <c r="CD97" s="298"/>
      <c r="CE97" s="298"/>
      <c r="CF97" s="298"/>
      <c r="CG97" s="298"/>
      <c r="CH97" s="298"/>
      <c r="CI97" s="298"/>
      <c r="CJ97" s="298"/>
      <c r="CK97" s="298"/>
      <c r="CL97" s="298"/>
      <c r="CM97" s="298"/>
      <c r="CN97" s="298"/>
      <c r="CO97" s="298"/>
      <c r="CP97" s="298"/>
      <c r="CQ97" s="298"/>
      <c r="CR97" s="298"/>
      <c r="CS97" s="298"/>
      <c r="CT97" s="298"/>
      <c r="CU97" s="298"/>
      <c r="CV97" s="298"/>
      <c r="CW97" s="298"/>
      <c r="CX97" s="298"/>
      <c r="CY97" s="298"/>
    </row>
    <row r="98" spans="1:103" s="294" customForma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80"/>
      <c r="O98" s="168"/>
      <c r="P98" s="168"/>
      <c r="Q98" s="168"/>
      <c r="R98" s="168"/>
      <c r="S98" s="168"/>
      <c r="T98" s="168"/>
      <c r="U98" s="296"/>
      <c r="V98" s="296"/>
      <c r="W98" s="296"/>
      <c r="X98" s="146"/>
      <c r="Y98" s="146"/>
      <c r="Z98" s="293"/>
      <c r="AA98" s="298"/>
      <c r="AU98" s="298"/>
      <c r="AV98" s="298"/>
      <c r="AW98" s="298"/>
      <c r="AX98" s="298"/>
      <c r="AY98" s="298"/>
      <c r="AZ98" s="298"/>
      <c r="BA98" s="298"/>
      <c r="BB98" s="298"/>
      <c r="BC98" s="298"/>
      <c r="BD98" s="298"/>
      <c r="BE98" s="298"/>
      <c r="BF98" s="298"/>
      <c r="BG98" s="298"/>
      <c r="BH98" s="298"/>
      <c r="BI98" s="298"/>
      <c r="BJ98" s="298"/>
      <c r="BK98" s="298"/>
      <c r="BL98" s="298"/>
      <c r="BM98" s="298"/>
      <c r="BN98" s="298"/>
      <c r="BO98" s="298"/>
      <c r="BP98" s="298"/>
      <c r="BQ98" s="298"/>
      <c r="BR98" s="298"/>
      <c r="BS98" s="298"/>
      <c r="BT98" s="298"/>
      <c r="BU98" s="298"/>
      <c r="BV98" s="298"/>
      <c r="BW98" s="298"/>
      <c r="BX98" s="298"/>
      <c r="BY98" s="298"/>
      <c r="BZ98" s="298"/>
      <c r="CA98" s="298"/>
      <c r="CB98" s="298"/>
      <c r="CC98" s="298"/>
      <c r="CD98" s="298"/>
      <c r="CE98" s="298"/>
      <c r="CF98" s="298"/>
      <c r="CG98" s="298"/>
      <c r="CH98" s="298"/>
      <c r="CI98" s="298"/>
      <c r="CJ98" s="298"/>
      <c r="CK98" s="298"/>
      <c r="CL98" s="298"/>
      <c r="CM98" s="298"/>
      <c r="CN98" s="298"/>
      <c r="CO98" s="298"/>
      <c r="CP98" s="298"/>
      <c r="CQ98" s="298"/>
      <c r="CR98" s="298"/>
      <c r="CS98" s="298"/>
      <c r="CT98" s="298"/>
      <c r="CU98" s="298"/>
      <c r="CV98" s="298"/>
      <c r="CW98" s="298"/>
      <c r="CX98" s="298"/>
      <c r="CY98" s="298"/>
    </row>
    <row r="99" spans="1:103" s="294" customForma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80"/>
      <c r="O99" s="168"/>
      <c r="P99" s="168"/>
      <c r="Q99" s="168"/>
      <c r="R99" s="168"/>
      <c r="S99" s="168"/>
      <c r="T99" s="168"/>
      <c r="U99" s="296"/>
      <c r="V99" s="296"/>
      <c r="W99" s="296"/>
      <c r="X99" s="146"/>
      <c r="Y99" s="146"/>
      <c r="Z99" s="293"/>
      <c r="AA99" s="298"/>
      <c r="AU99" s="298"/>
      <c r="AV99" s="298"/>
      <c r="AW99" s="298"/>
      <c r="AX99" s="298"/>
      <c r="AY99" s="298"/>
      <c r="AZ99" s="298"/>
      <c r="BA99" s="298"/>
      <c r="BB99" s="298"/>
      <c r="BC99" s="298"/>
      <c r="BD99" s="298"/>
      <c r="BE99" s="298"/>
      <c r="BF99" s="298"/>
      <c r="BG99" s="298"/>
      <c r="BH99" s="298"/>
      <c r="BI99" s="298"/>
      <c r="BJ99" s="298"/>
      <c r="BK99" s="298"/>
      <c r="BL99" s="298"/>
      <c r="BM99" s="298"/>
      <c r="BN99" s="298"/>
      <c r="BO99" s="298"/>
      <c r="BP99" s="298"/>
      <c r="BQ99" s="298"/>
      <c r="BR99" s="298"/>
      <c r="BS99" s="298"/>
      <c r="BT99" s="298"/>
      <c r="BU99" s="298"/>
      <c r="BV99" s="298"/>
      <c r="BW99" s="298"/>
      <c r="BX99" s="298"/>
      <c r="BY99" s="298"/>
      <c r="BZ99" s="298"/>
      <c r="CA99" s="298"/>
      <c r="CB99" s="298"/>
      <c r="CC99" s="298"/>
      <c r="CD99" s="298"/>
      <c r="CE99" s="298"/>
      <c r="CF99" s="298"/>
      <c r="CG99" s="298"/>
      <c r="CH99" s="298"/>
      <c r="CI99" s="298"/>
      <c r="CJ99" s="298"/>
      <c r="CK99" s="298"/>
      <c r="CL99" s="298"/>
      <c r="CM99" s="298"/>
      <c r="CN99" s="298"/>
      <c r="CO99" s="298"/>
      <c r="CP99" s="298"/>
      <c r="CQ99" s="298"/>
      <c r="CR99" s="298"/>
      <c r="CS99" s="298"/>
      <c r="CT99" s="298"/>
      <c r="CU99" s="298"/>
      <c r="CV99" s="298"/>
      <c r="CW99" s="298"/>
      <c r="CX99" s="298"/>
      <c r="CY99" s="298"/>
    </row>
    <row r="100" spans="1:103" s="294" customForma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80"/>
      <c r="O100" s="168"/>
      <c r="P100" s="168"/>
      <c r="Q100" s="168"/>
      <c r="R100" s="168"/>
      <c r="S100" s="168"/>
      <c r="T100" s="168"/>
      <c r="U100" s="296"/>
      <c r="V100" s="296"/>
      <c r="W100" s="296"/>
      <c r="X100" s="146"/>
      <c r="Y100" s="146"/>
      <c r="Z100" s="293"/>
      <c r="AA100" s="298"/>
      <c r="AU100" s="298"/>
      <c r="AV100" s="298"/>
      <c r="AW100" s="298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98"/>
      <c r="BK100" s="298"/>
      <c r="BL100" s="298"/>
      <c r="BM100" s="298"/>
      <c r="BN100" s="298"/>
      <c r="BO100" s="298"/>
      <c r="BP100" s="298"/>
      <c r="BQ100" s="298"/>
      <c r="BR100" s="298"/>
      <c r="BS100" s="298"/>
      <c r="BT100" s="298"/>
      <c r="BU100" s="298"/>
      <c r="BV100" s="298"/>
      <c r="BW100" s="298"/>
      <c r="BX100" s="298"/>
      <c r="BY100" s="298"/>
      <c r="BZ100" s="298"/>
      <c r="CA100" s="298"/>
      <c r="CB100" s="298"/>
      <c r="CC100" s="298"/>
      <c r="CD100" s="298"/>
      <c r="CE100" s="298"/>
      <c r="CF100" s="298"/>
      <c r="CG100" s="298"/>
      <c r="CH100" s="298"/>
      <c r="CI100" s="298"/>
      <c r="CJ100" s="298"/>
      <c r="CK100" s="298"/>
      <c r="CL100" s="298"/>
      <c r="CM100" s="298"/>
      <c r="CN100" s="298"/>
      <c r="CO100" s="298"/>
      <c r="CP100" s="298"/>
      <c r="CQ100" s="298"/>
      <c r="CR100" s="298"/>
      <c r="CS100" s="298"/>
      <c r="CT100" s="298"/>
      <c r="CU100" s="298"/>
      <c r="CV100" s="298"/>
      <c r="CW100" s="298"/>
      <c r="CX100" s="298"/>
      <c r="CY100" s="298"/>
    </row>
    <row r="101" spans="1:103" s="294" customForma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80"/>
      <c r="O101" s="168"/>
      <c r="P101" s="168"/>
      <c r="Q101" s="168"/>
      <c r="R101" s="168"/>
      <c r="S101" s="168"/>
      <c r="T101" s="168"/>
      <c r="U101" s="296"/>
      <c r="V101" s="296"/>
      <c r="W101" s="296"/>
      <c r="X101" s="146"/>
      <c r="Y101" s="146"/>
      <c r="Z101" s="293"/>
      <c r="AA101" s="298"/>
      <c r="AU101" s="298"/>
      <c r="AV101" s="298"/>
      <c r="AW101" s="298"/>
      <c r="AX101" s="298"/>
      <c r="AY101" s="298"/>
      <c r="AZ101" s="298"/>
      <c r="BA101" s="298"/>
      <c r="BB101" s="298"/>
      <c r="BC101" s="298"/>
      <c r="BD101" s="298"/>
      <c r="BE101" s="298"/>
      <c r="BF101" s="298"/>
      <c r="BG101" s="298"/>
      <c r="BH101" s="298"/>
      <c r="BI101" s="298"/>
      <c r="BJ101" s="298"/>
      <c r="BK101" s="298"/>
      <c r="BL101" s="298"/>
      <c r="BM101" s="298"/>
      <c r="BN101" s="298"/>
      <c r="BO101" s="298"/>
      <c r="BP101" s="298"/>
      <c r="BQ101" s="298"/>
      <c r="BR101" s="298"/>
      <c r="BS101" s="298"/>
      <c r="BT101" s="298"/>
      <c r="BU101" s="298"/>
      <c r="BV101" s="298"/>
      <c r="BW101" s="298"/>
      <c r="BX101" s="298"/>
      <c r="BY101" s="298"/>
      <c r="BZ101" s="298"/>
      <c r="CA101" s="298"/>
      <c r="CB101" s="298"/>
      <c r="CC101" s="298"/>
      <c r="CD101" s="298"/>
      <c r="CE101" s="298"/>
      <c r="CF101" s="298"/>
      <c r="CG101" s="298"/>
      <c r="CH101" s="298"/>
      <c r="CI101" s="298"/>
      <c r="CJ101" s="298"/>
      <c r="CK101" s="298"/>
      <c r="CL101" s="298"/>
      <c r="CM101" s="298"/>
      <c r="CN101" s="298"/>
      <c r="CO101" s="298"/>
      <c r="CP101" s="298"/>
      <c r="CQ101" s="298"/>
      <c r="CR101" s="298"/>
      <c r="CS101" s="298"/>
      <c r="CT101" s="298"/>
      <c r="CU101" s="298"/>
      <c r="CV101" s="298"/>
      <c r="CW101" s="298"/>
      <c r="CX101" s="298"/>
      <c r="CY101" s="298"/>
    </row>
    <row r="102" spans="1:103" s="294" customForma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80"/>
      <c r="O102" s="168"/>
      <c r="P102" s="168"/>
      <c r="Q102" s="168"/>
      <c r="R102" s="168"/>
      <c r="S102" s="168"/>
      <c r="T102" s="168"/>
      <c r="U102" s="296"/>
      <c r="V102" s="296"/>
      <c r="W102" s="296"/>
      <c r="X102" s="146"/>
      <c r="Y102" s="146"/>
      <c r="Z102" s="293"/>
      <c r="AA102" s="298"/>
      <c r="AU102" s="298"/>
      <c r="AV102" s="298"/>
      <c r="AW102" s="298"/>
      <c r="AX102" s="298"/>
      <c r="AY102" s="298"/>
      <c r="AZ102" s="298"/>
      <c r="BA102" s="298"/>
      <c r="BB102" s="298"/>
      <c r="BC102" s="298"/>
      <c r="BD102" s="298"/>
      <c r="BE102" s="298"/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8"/>
      <c r="BQ102" s="298"/>
      <c r="BR102" s="298"/>
      <c r="BS102" s="298"/>
      <c r="BT102" s="298"/>
      <c r="BU102" s="298"/>
      <c r="BV102" s="298"/>
      <c r="BW102" s="298"/>
      <c r="BX102" s="298"/>
      <c r="BY102" s="298"/>
      <c r="BZ102" s="298"/>
      <c r="CA102" s="298"/>
      <c r="CB102" s="298"/>
      <c r="CC102" s="298"/>
      <c r="CD102" s="298"/>
      <c r="CE102" s="298"/>
      <c r="CF102" s="298"/>
      <c r="CG102" s="298"/>
      <c r="CH102" s="298"/>
      <c r="CI102" s="298"/>
      <c r="CJ102" s="298"/>
      <c r="CK102" s="298"/>
      <c r="CL102" s="298"/>
      <c r="CM102" s="298"/>
      <c r="CN102" s="298"/>
      <c r="CO102" s="298"/>
      <c r="CP102" s="298"/>
      <c r="CQ102" s="298"/>
      <c r="CR102" s="298"/>
      <c r="CS102" s="298"/>
      <c r="CT102" s="298"/>
      <c r="CU102" s="298"/>
      <c r="CV102" s="298"/>
      <c r="CW102" s="298"/>
      <c r="CX102" s="298"/>
      <c r="CY102" s="298"/>
    </row>
    <row r="103" spans="1:103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80"/>
      <c r="O103" s="168"/>
      <c r="P103" s="168"/>
      <c r="Q103" s="168"/>
      <c r="R103" s="168"/>
      <c r="S103" s="168"/>
      <c r="T103" s="168"/>
      <c r="U103" s="298"/>
      <c r="V103" s="298"/>
      <c r="W103" s="294"/>
      <c r="Y103" s="294"/>
      <c r="Z103" s="294"/>
      <c r="AA103" s="294"/>
      <c r="AB103" s="294"/>
      <c r="AC103" s="294"/>
      <c r="AP103" s="297" t="e">
        <f>IF(#REF!&lt;&gt;"",#REF!,"")</f>
        <v>#REF!</v>
      </c>
      <c r="AQ103" s="297">
        <f>IF(AND('[1]BLOC PM'!$J174&gt;[1]synthèse!AH$14,'[1]BLOC PM'!$J174&lt;[1]synthèse!AH$14+0.1),1,0)</f>
        <v>0</v>
      </c>
      <c r="AR103" s="297">
        <f>IF(AND('[1]BLOC PM'!$J174&gt;[1]synthèse!AI$14,'[1]BLOC PM'!$J174&lt;[1]synthèse!AI$14+0.1),1,0)</f>
        <v>0</v>
      </c>
      <c r="AS103" s="297">
        <f>IF(AND('[1]BLOC PM'!$J174&gt;[1]synthèse!AJ$14,'[1]BLOC PM'!$J174&lt;[1]synthèse!AJ$14+0.1),1,0)</f>
        <v>0</v>
      </c>
      <c r="AT103" s="297">
        <f>IF(AND('[1]BLOC PM'!$J174&gt;[1]synthèse!AK$14,'[1]BLOC PM'!$J174&lt;[1]synthèse!AK$14+0.1),1,0)</f>
        <v>0</v>
      </c>
      <c r="AU103" s="297">
        <f>IF(AND('[1]BLOC PM'!$J174&gt;[1]synthèse!AL$14,'[1]BLOC PM'!$J174&lt;[1]synthèse!AL$14+0.1),1,0)</f>
        <v>0</v>
      </c>
      <c r="AV103" s="297">
        <f>IF(AND('[1]BLOC PM'!$J174&gt;[1]synthèse!AM$14,'[1]BLOC PM'!$J174&lt;[1]synthèse!AM$14+0.1),1,0)</f>
        <v>0</v>
      </c>
      <c r="AW103" s="297">
        <f>IF(AND('[1]BLOC PM'!$J174&gt;[1]synthèse!AN$14,'[1]BLOC PM'!$J174&lt;[1]synthèse!AN$14+0.1),1,0)</f>
        <v>0</v>
      </c>
      <c r="AX103" s="297">
        <f>IF(AND('[1]BLOC PM'!$J174&gt;[1]synthèse!AO$14,'[1]BLOC PM'!$J174&lt;[1]synthèse!AO$14+0.1),1,0)</f>
        <v>0</v>
      </c>
      <c r="AY103" s="297">
        <f>IF(AND('[1]BLOC PM'!$J174&gt;[1]synthèse!AP$14,'[1]BLOC PM'!$J174&lt;[1]synthèse!AP$14+0.1),1,0)</f>
        <v>0</v>
      </c>
      <c r="AZ103" s="297">
        <f>IF(AND('[1]BLOC PM'!$J174&gt;[1]synthèse!AQ$14,'[1]BLOC PM'!$J174&lt;[1]synthèse!AQ$14+0.1),1,0)</f>
        <v>0</v>
      </c>
      <c r="BA103" s="297">
        <f>IF(AND('[1]BLOC PM'!$J174&gt;[1]synthèse!AR$14,'[1]BLOC PM'!$J174&lt;[1]synthèse!AR$14+0.1),1,0)</f>
        <v>0</v>
      </c>
      <c r="BB103" s="297">
        <f>IF(AND('[1]BLOC PM'!$J174&gt;[1]synthèse!AS$14,'[1]BLOC PM'!$J174&lt;[1]synthèse!AS$14+0.1),1,0)</f>
        <v>0</v>
      </c>
      <c r="BC103" s="297">
        <f>IF(AND('[1]BLOC PM'!$J174&gt;[1]synthèse!AT$14,'[1]BLOC PM'!$J174&lt;[1]synthèse!AT$14+0.1),1,0)</f>
        <v>0</v>
      </c>
      <c r="BD103" s="297">
        <f>IF(AND('[1]BLOC PM'!$J174&gt;[1]synthèse!AU$14,'[1]BLOC PM'!$J174&lt;[1]synthèse!AU$14+0.1),1,0)</f>
        <v>0</v>
      </c>
      <c r="BE103" s="297">
        <f>IF(AND('[1]BLOC PM'!$J174&gt;[1]synthèse!AV$14,'[1]BLOC PM'!$J174&lt;[1]synthèse!AV$14+0.1),1,0)</f>
        <v>0</v>
      </c>
      <c r="BF103" s="297">
        <f>IF(AND('[1]BLOC PM'!$J174&gt;[1]synthèse!AW$14,'[1]BLOC PM'!$J174&lt;[1]synthèse!AW$14+0.1),1,0)</f>
        <v>0</v>
      </c>
      <c r="BG103" s="297">
        <f>IF(AND('[1]BLOC PM'!$J174&gt;[1]synthèse!AX$14,'[1]BLOC PM'!$J174&lt;[1]synthèse!AX$14+0.1),1,0)</f>
        <v>0</v>
      </c>
      <c r="BH103" s="297">
        <f>IF(AND('[1]BLOC PM'!$J174&gt;[1]synthèse!AY$14,'[1]BLOC PM'!$J174&lt;[1]synthèse!AY$14+0.1),1,0)</f>
        <v>0</v>
      </c>
      <c r="BI103" s="297">
        <f>IF(AND('[1]BLOC PM'!$J174&gt;[1]synthèse!AZ$14,'[1]BLOC PM'!$J174&lt;[1]synthèse!AZ$14+0.1),1,0)</f>
        <v>0</v>
      </c>
      <c r="BJ103" s="297">
        <f>IF(AND('[1]BLOC PM'!$J174&gt;[1]synthèse!BA$14,'[1]BLOC PM'!$J174&lt;[1]synthèse!BA$14+0.1),1,0)</f>
        <v>0</v>
      </c>
      <c r="BK103" s="297">
        <f>IF(AND('[1]BLOC PM'!$J174&gt;[1]synthèse!BB$14,'[1]BLOC PM'!$J174&lt;[1]synthèse!BB$14+0.1),1,0)</f>
        <v>0</v>
      </c>
      <c r="BL103" s="297">
        <f>IF(AND('[1]BLOC PM'!$J174&gt;[1]synthèse!BC$14,'[1]BLOC PM'!$J174&lt;[1]synthèse!BC$14+0.1),1,0)</f>
        <v>0</v>
      </c>
      <c r="BM103" s="297">
        <f>IF(AND('[1]BLOC PM'!$J174&gt;[1]synthèse!BD$14,'[1]BLOC PM'!$J174&lt;[1]synthèse!BD$14+0.1),1,0)</f>
        <v>0</v>
      </c>
      <c r="BN103" s="297">
        <f>IF(AND('[1]BLOC PM'!$J174&gt;[1]synthèse!BE$14,'[1]BLOC PM'!$J174&lt;[1]synthèse!BE$14+0.1),1,0)</f>
        <v>0</v>
      </c>
      <c r="BO103" s="297">
        <f>IF(AND('[1]BLOC PM'!$J174&gt;[1]synthèse!BF$14,'[1]BLOC PM'!$J174&lt;[1]synthèse!BF$14+0.1),1,0)</f>
        <v>0</v>
      </c>
      <c r="BP103" s="297">
        <f>IF(AND('[1]BLOC PM'!$J174&gt;[1]synthèse!BG$14,'[1]BLOC PM'!$J174&lt;[1]synthèse!BG$14+0.1),1,0)</f>
        <v>0</v>
      </c>
      <c r="BQ103" s="297">
        <f>IF(AND('[1]BLOC PM'!$J174&gt;[1]synthèse!BH$14,'[1]BLOC PM'!$J174&lt;[1]synthèse!BH$14+0.1),1,0)</f>
        <v>0</v>
      </c>
      <c r="BR103" s="297">
        <f>IF(AND('[1]BLOC PM'!$J174&gt;[1]synthèse!BI$14,'[1]BLOC PM'!$J174&lt;[1]synthèse!BI$14+0.1),1,0)</f>
        <v>0</v>
      </c>
      <c r="BS103" s="297">
        <f>IF(AND('[1]BLOC PM'!$J174&gt;[1]synthèse!BJ$14,'[1]BLOC PM'!$J174&lt;[1]synthèse!BJ$14+0.1),1,0)</f>
        <v>0</v>
      </c>
      <c r="BT103" s="297">
        <f>IF(AND('[1]BLOC PM'!$J174&gt;[1]synthèse!BK$14,'[1]BLOC PM'!$J174&lt;[1]synthèse!BK$14+0.1),1,0)</f>
        <v>0</v>
      </c>
      <c r="BU103" s="297">
        <f>IF(AND('[1]BLOC PM'!$J174&gt;[1]synthèse!BL$14,'[1]BLOC PM'!$J174&lt;[1]synthèse!BL$14+0.1),1,0)</f>
        <v>0</v>
      </c>
      <c r="BV103" s="297">
        <f>IF(AND('[1]BLOC PM'!$J174&gt;[1]synthèse!BM$14,'[1]BLOC PM'!$J174&lt;[1]synthèse!BM$14+0.1),1,0)</f>
        <v>0</v>
      </c>
      <c r="BW103" s="297">
        <f>IF(AND('[1]BLOC PM'!$J174&gt;[1]synthèse!BN$14,'[1]BLOC PM'!$J174&lt;[1]synthèse!BN$14+0.1),1,0)</f>
        <v>0</v>
      </c>
      <c r="BX103" s="297">
        <f>IF(AND('[1]BLOC PM'!$J174&gt;[1]synthèse!BO$14,'[1]BLOC PM'!$J174&lt;[1]synthèse!BO$14+0.1),1,0)</f>
        <v>0</v>
      </c>
      <c r="BY103" s="297">
        <f>IF(AND('[1]BLOC PM'!$J174&gt;[1]synthèse!BP$14,'[1]BLOC PM'!$J174&lt;[1]synthèse!BP$14+0.1),1,0)</f>
        <v>0</v>
      </c>
      <c r="BZ103" s="297">
        <f>IF(AND('[1]BLOC PM'!$J174&gt;[1]synthèse!BQ$14,'[1]BLOC PM'!$J174&lt;[1]synthèse!BQ$14+0.1),1,0)</f>
        <v>0</v>
      </c>
      <c r="CA103" s="297">
        <f>IF(AND('[1]BLOC PM'!$J174&gt;[1]synthèse!BR$14,'[1]BLOC PM'!$J174&lt;[1]synthèse!BR$14+0.1),1,0)</f>
        <v>0</v>
      </c>
      <c r="CB103" s="297">
        <f>IF(AND('[1]BLOC PM'!$J174&gt;[1]synthèse!BS$14,'[1]BLOC PM'!$J174&lt;[1]synthèse!BS$14+0.1),1,0)</f>
        <v>0</v>
      </c>
      <c r="CC103" s="297">
        <f>IF(AND('[1]BLOC PM'!$J174&gt;[1]synthèse!BT$14,'[1]BLOC PM'!$J174&lt;[1]synthèse!BT$14+0.1),1,0)</f>
        <v>0</v>
      </c>
      <c r="CD103" s="297">
        <f>IF(AND('[1]BLOC PM'!$J174&gt;[1]synthèse!BU$14,'[1]BLOC PM'!$J174&lt;[1]synthèse!BU$14+0.1),1,0)</f>
        <v>0</v>
      </c>
      <c r="CE103" s="297">
        <f>IF(AND('[1]BLOC PM'!$J174&gt;[1]synthèse!BV$14,'[1]BLOC PM'!$J174&lt;[1]synthèse!BV$14+0.1),1,0)</f>
        <v>0</v>
      </c>
      <c r="CF103" s="297">
        <f>IF(AND('[1]BLOC PM'!$J174&gt;[1]synthèse!BW$14,'[1]BLOC PM'!$J174&lt;[1]synthèse!BW$14+0.1),1,0)</f>
        <v>0</v>
      </c>
      <c r="CG103" s="297">
        <f>IF(AND('[1]BLOC PM'!$J174&gt;[1]synthèse!BX$14,'[1]BLOC PM'!$J174&lt;[1]synthèse!BX$14+0.1),1,0)</f>
        <v>0</v>
      </c>
      <c r="CH103" s="297">
        <f>IF(AND('[1]BLOC PM'!$J174&gt;[1]synthèse!BY$14,'[1]BLOC PM'!$J174&lt;[1]synthèse!BY$14+0.1),1,0)</f>
        <v>0</v>
      </c>
      <c r="CI103" s="297">
        <f>IF(AND('[1]BLOC PM'!$J174&gt;[1]synthèse!BZ$14,'[1]BLOC PM'!$J174&lt;[1]synthèse!BZ$14+0.1),1,0)</f>
        <v>0</v>
      </c>
      <c r="CJ103" s="297">
        <f>IF(AND('[1]BLOC PM'!$J174&gt;[1]synthèse!CA$14,'[1]BLOC PM'!$J174&lt;[1]synthèse!CA$14+0.1),1,0)</f>
        <v>0</v>
      </c>
      <c r="CK103" s="297">
        <f>IF(AND('[1]BLOC PM'!$J174&gt;[1]synthèse!CB$14,'[1]BLOC PM'!$J174&lt;[1]synthèse!CB$14+0.1),1,0)</f>
        <v>0</v>
      </c>
      <c r="CL103" s="297">
        <f>IF(AND('[1]BLOC PM'!$J174&gt;[1]synthèse!CC$14,'[1]BLOC PM'!$J174&lt;[1]synthèse!CC$14+0.1),1,0)</f>
        <v>0</v>
      </c>
      <c r="CM103" s="297">
        <f>IF(AND('[1]BLOC PM'!$J174&gt;[1]synthèse!CD$14,'[1]BLOC PM'!$J174&lt;[1]synthèse!CD$14+0.1),1,0)</f>
        <v>0</v>
      </c>
      <c r="CN103" s="297">
        <f>IF(AND('[1]BLOC PM'!$J174&gt;[1]synthèse!CE$14,'[1]BLOC PM'!$J174&lt;[1]synthèse!CE$14+0.1),1,0)</f>
        <v>0</v>
      </c>
      <c r="CO103" s="297">
        <f>IF(AND('[1]BLOC PM'!$J174&gt;[1]synthèse!CF$14,'[1]BLOC PM'!$J174&lt;[1]synthèse!CF$14+0.1),1,0)</f>
        <v>0</v>
      </c>
      <c r="CP103" s="297">
        <f>IF(AND('[1]BLOC PM'!$J174&gt;[1]synthèse!CG$14,'[1]BLOC PM'!$J174&lt;[1]synthèse!CG$14+0.1),1,0)</f>
        <v>0</v>
      </c>
      <c r="CQ103" s="297">
        <f>IF(AND('[1]BLOC PM'!$J174&gt;[1]synthèse!CH$14,'[1]BLOC PM'!$J174&lt;[1]synthèse!CH$14+0.1),1,0)</f>
        <v>0</v>
      </c>
      <c r="CR103" s="297">
        <f>IF(AND('[1]BLOC PM'!$J174&gt;[1]synthèse!CI$14,'[1]BLOC PM'!$J174&lt;[1]synthèse!CI$14+0.1),1,0)</f>
        <v>0</v>
      </c>
      <c r="CS103" s="297">
        <f>IF(AND('[1]BLOC PM'!$J174&gt;[1]synthèse!CJ$14,'[1]BLOC PM'!$J174&lt;[1]synthèse!CJ$14+0.1),1,0)</f>
        <v>0</v>
      </c>
      <c r="CT103" s="297">
        <f>IF(AND('[1]BLOC PM'!$J174&gt;[1]synthèse!CK$14,'[1]BLOC PM'!$J174&lt;[1]synthèse!CK$14+0.1),1,0)</f>
        <v>0</v>
      </c>
    </row>
    <row r="104" spans="1:103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80"/>
      <c r="O104" s="168"/>
      <c r="P104" s="168"/>
      <c r="Q104" s="168"/>
      <c r="R104" s="168"/>
      <c r="S104" s="168"/>
      <c r="T104" s="168"/>
      <c r="U104" s="298"/>
      <c r="V104" s="298"/>
      <c r="W104" s="294"/>
      <c r="Y104" s="294"/>
      <c r="Z104" s="294"/>
      <c r="AA104" s="294"/>
      <c r="AB104" s="294"/>
      <c r="AC104" s="294"/>
      <c r="AP104" s="297" t="e">
        <f>IF(#REF!&lt;&gt;"",#REF!,"")</f>
        <v>#REF!</v>
      </c>
      <c r="AQ104" s="297">
        <f>IF(AND('[1]BLOC PM'!$J175&gt;[1]synthèse!AH$14,'[1]BLOC PM'!$J175&lt;[1]synthèse!AH$14+0.1),1,0)</f>
        <v>0</v>
      </c>
      <c r="AR104" s="297">
        <f>IF(AND('[1]BLOC PM'!$J175&gt;[1]synthèse!AI$14,'[1]BLOC PM'!$J175&lt;[1]synthèse!AI$14+0.1),1,0)</f>
        <v>0</v>
      </c>
      <c r="AS104" s="297">
        <f>IF(AND('[1]BLOC PM'!$J175&gt;[1]synthèse!AJ$14,'[1]BLOC PM'!$J175&lt;[1]synthèse!AJ$14+0.1),1,0)</f>
        <v>0</v>
      </c>
      <c r="AT104" s="297">
        <f>IF(AND('[1]BLOC PM'!$J175&gt;[1]synthèse!AK$14,'[1]BLOC PM'!$J175&lt;[1]synthèse!AK$14+0.1),1,0)</f>
        <v>0</v>
      </c>
      <c r="AU104" s="297">
        <f>IF(AND('[1]BLOC PM'!$J175&gt;[1]synthèse!AL$14,'[1]BLOC PM'!$J175&lt;[1]synthèse!AL$14+0.1),1,0)</f>
        <v>0</v>
      </c>
      <c r="AV104" s="297">
        <f>IF(AND('[1]BLOC PM'!$J175&gt;[1]synthèse!AM$14,'[1]BLOC PM'!$J175&lt;[1]synthèse!AM$14+0.1),1,0)</f>
        <v>0</v>
      </c>
      <c r="AW104" s="297">
        <f>IF(AND('[1]BLOC PM'!$J175&gt;[1]synthèse!AN$14,'[1]BLOC PM'!$J175&lt;[1]synthèse!AN$14+0.1),1,0)</f>
        <v>0</v>
      </c>
      <c r="AX104" s="297">
        <f>IF(AND('[1]BLOC PM'!$J175&gt;[1]synthèse!AO$14,'[1]BLOC PM'!$J175&lt;[1]synthèse!AO$14+0.1),1,0)</f>
        <v>0</v>
      </c>
      <c r="AY104" s="297">
        <f>IF(AND('[1]BLOC PM'!$J175&gt;[1]synthèse!AP$14,'[1]BLOC PM'!$J175&lt;[1]synthèse!AP$14+0.1),1,0)</f>
        <v>0</v>
      </c>
      <c r="AZ104" s="297">
        <f>IF(AND('[1]BLOC PM'!$J175&gt;[1]synthèse!AQ$14,'[1]BLOC PM'!$J175&lt;[1]synthèse!AQ$14+0.1),1,0)</f>
        <v>0</v>
      </c>
      <c r="BA104" s="297">
        <f>IF(AND('[1]BLOC PM'!$J175&gt;[1]synthèse!AR$14,'[1]BLOC PM'!$J175&lt;[1]synthèse!AR$14+0.1),1,0)</f>
        <v>0</v>
      </c>
      <c r="BB104" s="297">
        <f>IF(AND('[1]BLOC PM'!$J175&gt;[1]synthèse!AS$14,'[1]BLOC PM'!$J175&lt;[1]synthèse!AS$14+0.1),1,0)</f>
        <v>0</v>
      </c>
      <c r="BC104" s="297">
        <f>IF(AND('[1]BLOC PM'!$J175&gt;[1]synthèse!AT$14,'[1]BLOC PM'!$J175&lt;[1]synthèse!AT$14+0.1),1,0)</f>
        <v>0</v>
      </c>
      <c r="BD104" s="297">
        <f>IF(AND('[1]BLOC PM'!$J175&gt;[1]synthèse!AU$14,'[1]BLOC PM'!$J175&lt;[1]synthèse!AU$14+0.1),1,0)</f>
        <v>0</v>
      </c>
      <c r="BE104" s="297">
        <f>IF(AND('[1]BLOC PM'!$J175&gt;[1]synthèse!AV$14,'[1]BLOC PM'!$J175&lt;[1]synthèse!AV$14+0.1),1,0)</f>
        <v>0</v>
      </c>
      <c r="BF104" s="297">
        <f>IF(AND('[1]BLOC PM'!$J175&gt;[1]synthèse!AW$14,'[1]BLOC PM'!$J175&lt;[1]synthèse!AW$14+0.1),1,0)</f>
        <v>0</v>
      </c>
      <c r="BG104" s="297">
        <f>IF(AND('[1]BLOC PM'!$J175&gt;[1]synthèse!AX$14,'[1]BLOC PM'!$J175&lt;[1]synthèse!AX$14+0.1),1,0)</f>
        <v>0</v>
      </c>
      <c r="BH104" s="297">
        <f>IF(AND('[1]BLOC PM'!$J175&gt;[1]synthèse!AY$14,'[1]BLOC PM'!$J175&lt;[1]synthèse!AY$14+0.1),1,0)</f>
        <v>0</v>
      </c>
      <c r="BI104" s="297">
        <f>IF(AND('[1]BLOC PM'!$J175&gt;[1]synthèse!AZ$14,'[1]BLOC PM'!$J175&lt;[1]synthèse!AZ$14+0.1),1,0)</f>
        <v>0</v>
      </c>
      <c r="BJ104" s="297">
        <f>IF(AND('[1]BLOC PM'!$J175&gt;[1]synthèse!BA$14,'[1]BLOC PM'!$J175&lt;[1]synthèse!BA$14+0.1),1,0)</f>
        <v>0</v>
      </c>
      <c r="BK104" s="297">
        <f>IF(AND('[1]BLOC PM'!$J175&gt;[1]synthèse!BB$14,'[1]BLOC PM'!$J175&lt;[1]synthèse!BB$14+0.1),1,0)</f>
        <v>0</v>
      </c>
      <c r="BL104" s="297">
        <f>IF(AND('[1]BLOC PM'!$J175&gt;[1]synthèse!BC$14,'[1]BLOC PM'!$J175&lt;[1]synthèse!BC$14+0.1),1,0)</f>
        <v>0</v>
      </c>
      <c r="BM104" s="297">
        <f>IF(AND('[1]BLOC PM'!$J175&gt;[1]synthèse!BD$14,'[1]BLOC PM'!$J175&lt;[1]synthèse!BD$14+0.1),1,0)</f>
        <v>0</v>
      </c>
      <c r="BN104" s="297">
        <f>IF(AND('[1]BLOC PM'!$J175&gt;[1]synthèse!BE$14,'[1]BLOC PM'!$J175&lt;[1]synthèse!BE$14+0.1),1,0)</f>
        <v>0</v>
      </c>
      <c r="BO104" s="297">
        <f>IF(AND('[1]BLOC PM'!$J175&gt;[1]synthèse!BF$14,'[1]BLOC PM'!$J175&lt;[1]synthèse!BF$14+0.1),1,0)</f>
        <v>0</v>
      </c>
      <c r="BP104" s="297">
        <f>IF(AND('[1]BLOC PM'!$J175&gt;[1]synthèse!BG$14,'[1]BLOC PM'!$J175&lt;[1]synthèse!BG$14+0.1),1,0)</f>
        <v>0</v>
      </c>
      <c r="BQ104" s="297">
        <f>IF(AND('[1]BLOC PM'!$J175&gt;[1]synthèse!BH$14,'[1]BLOC PM'!$J175&lt;[1]synthèse!BH$14+0.1),1,0)</f>
        <v>0</v>
      </c>
      <c r="BR104" s="297">
        <f>IF(AND('[1]BLOC PM'!$J175&gt;[1]synthèse!BI$14,'[1]BLOC PM'!$J175&lt;[1]synthèse!BI$14+0.1),1,0)</f>
        <v>0</v>
      </c>
      <c r="BS104" s="297">
        <f>IF(AND('[1]BLOC PM'!$J175&gt;[1]synthèse!BJ$14,'[1]BLOC PM'!$J175&lt;[1]synthèse!BJ$14+0.1),1,0)</f>
        <v>0</v>
      </c>
      <c r="BT104" s="297">
        <f>IF(AND('[1]BLOC PM'!$J175&gt;[1]synthèse!BK$14,'[1]BLOC PM'!$J175&lt;[1]synthèse!BK$14+0.1),1,0)</f>
        <v>0</v>
      </c>
      <c r="BU104" s="297">
        <f>IF(AND('[1]BLOC PM'!$J175&gt;[1]synthèse!BL$14,'[1]BLOC PM'!$J175&lt;[1]synthèse!BL$14+0.1),1,0)</f>
        <v>0</v>
      </c>
      <c r="BV104" s="297">
        <f>IF(AND('[1]BLOC PM'!$J175&gt;[1]synthèse!BM$14,'[1]BLOC PM'!$J175&lt;[1]synthèse!BM$14+0.1),1,0)</f>
        <v>0</v>
      </c>
      <c r="BW104" s="297">
        <f>IF(AND('[1]BLOC PM'!$J175&gt;[1]synthèse!BN$14,'[1]BLOC PM'!$J175&lt;[1]synthèse!BN$14+0.1),1,0)</f>
        <v>0</v>
      </c>
      <c r="BX104" s="297">
        <f>IF(AND('[1]BLOC PM'!$J175&gt;[1]synthèse!BO$14,'[1]BLOC PM'!$J175&lt;[1]synthèse!BO$14+0.1),1,0)</f>
        <v>0</v>
      </c>
      <c r="BY104" s="297">
        <f>IF(AND('[1]BLOC PM'!$J175&gt;[1]synthèse!BP$14,'[1]BLOC PM'!$J175&lt;[1]synthèse!BP$14+0.1),1,0)</f>
        <v>0</v>
      </c>
      <c r="BZ104" s="297">
        <f>IF(AND('[1]BLOC PM'!$J175&gt;[1]synthèse!BQ$14,'[1]BLOC PM'!$J175&lt;[1]synthèse!BQ$14+0.1),1,0)</f>
        <v>0</v>
      </c>
      <c r="CA104" s="297">
        <f>IF(AND('[1]BLOC PM'!$J175&gt;[1]synthèse!BR$14,'[1]BLOC PM'!$J175&lt;[1]synthèse!BR$14+0.1),1,0)</f>
        <v>0</v>
      </c>
      <c r="CB104" s="297">
        <f>IF(AND('[1]BLOC PM'!$J175&gt;[1]synthèse!BS$14,'[1]BLOC PM'!$J175&lt;[1]synthèse!BS$14+0.1),1,0)</f>
        <v>0</v>
      </c>
      <c r="CC104" s="297">
        <f>IF(AND('[1]BLOC PM'!$J175&gt;[1]synthèse!BT$14,'[1]BLOC PM'!$J175&lt;[1]synthèse!BT$14+0.1),1,0)</f>
        <v>0</v>
      </c>
      <c r="CD104" s="297">
        <f>IF(AND('[1]BLOC PM'!$J175&gt;[1]synthèse!BU$14,'[1]BLOC PM'!$J175&lt;[1]synthèse!BU$14+0.1),1,0)</f>
        <v>0</v>
      </c>
      <c r="CE104" s="297">
        <f>IF(AND('[1]BLOC PM'!$J175&gt;[1]synthèse!BV$14,'[1]BLOC PM'!$J175&lt;[1]synthèse!BV$14+0.1),1,0)</f>
        <v>0</v>
      </c>
      <c r="CF104" s="297">
        <f>IF(AND('[1]BLOC PM'!$J175&gt;[1]synthèse!BW$14,'[1]BLOC PM'!$J175&lt;[1]synthèse!BW$14+0.1),1,0)</f>
        <v>0</v>
      </c>
      <c r="CG104" s="297">
        <f>IF(AND('[1]BLOC PM'!$J175&gt;[1]synthèse!BX$14,'[1]BLOC PM'!$J175&lt;[1]synthèse!BX$14+0.1),1,0)</f>
        <v>0</v>
      </c>
      <c r="CH104" s="297">
        <f>IF(AND('[1]BLOC PM'!$J175&gt;[1]synthèse!BY$14,'[1]BLOC PM'!$J175&lt;[1]synthèse!BY$14+0.1),1,0)</f>
        <v>0</v>
      </c>
      <c r="CI104" s="297">
        <f>IF(AND('[1]BLOC PM'!$J175&gt;[1]synthèse!BZ$14,'[1]BLOC PM'!$J175&lt;[1]synthèse!BZ$14+0.1),1,0)</f>
        <v>0</v>
      </c>
      <c r="CJ104" s="297">
        <f>IF(AND('[1]BLOC PM'!$J175&gt;[1]synthèse!CA$14,'[1]BLOC PM'!$J175&lt;[1]synthèse!CA$14+0.1),1,0)</f>
        <v>0</v>
      </c>
      <c r="CK104" s="297">
        <f>IF(AND('[1]BLOC PM'!$J175&gt;[1]synthèse!CB$14,'[1]BLOC PM'!$J175&lt;[1]synthèse!CB$14+0.1),1,0)</f>
        <v>0</v>
      </c>
      <c r="CL104" s="297">
        <f>IF(AND('[1]BLOC PM'!$J175&gt;[1]synthèse!CC$14,'[1]BLOC PM'!$J175&lt;[1]synthèse!CC$14+0.1),1,0)</f>
        <v>0</v>
      </c>
      <c r="CM104" s="297">
        <f>IF(AND('[1]BLOC PM'!$J175&gt;[1]synthèse!CD$14,'[1]BLOC PM'!$J175&lt;[1]synthèse!CD$14+0.1),1,0)</f>
        <v>0</v>
      </c>
      <c r="CN104" s="297">
        <f>IF(AND('[1]BLOC PM'!$J175&gt;[1]synthèse!CE$14,'[1]BLOC PM'!$J175&lt;[1]synthèse!CE$14+0.1),1,0)</f>
        <v>0</v>
      </c>
      <c r="CO104" s="297">
        <f>IF(AND('[1]BLOC PM'!$J175&gt;[1]synthèse!CF$14,'[1]BLOC PM'!$J175&lt;[1]synthèse!CF$14+0.1),1,0)</f>
        <v>0</v>
      </c>
      <c r="CP104" s="297">
        <f>IF(AND('[1]BLOC PM'!$J175&gt;[1]synthèse!CG$14,'[1]BLOC PM'!$J175&lt;[1]synthèse!CG$14+0.1),1,0)</f>
        <v>0</v>
      </c>
      <c r="CQ104" s="297">
        <f>IF(AND('[1]BLOC PM'!$J175&gt;[1]synthèse!CH$14,'[1]BLOC PM'!$J175&lt;[1]synthèse!CH$14+0.1),1,0)</f>
        <v>0</v>
      </c>
      <c r="CR104" s="297">
        <f>IF(AND('[1]BLOC PM'!$J175&gt;[1]synthèse!CI$14,'[1]BLOC PM'!$J175&lt;[1]synthèse!CI$14+0.1),1,0)</f>
        <v>0</v>
      </c>
      <c r="CS104" s="297">
        <f>IF(AND('[1]BLOC PM'!$J175&gt;[1]synthèse!CJ$14,'[1]BLOC PM'!$J175&lt;[1]synthèse!CJ$14+0.1),1,0)</f>
        <v>0</v>
      </c>
      <c r="CT104" s="297">
        <f>IF(AND('[1]BLOC PM'!$J175&gt;[1]synthèse!CK$14,'[1]BLOC PM'!$J175&lt;[1]synthèse!CK$14+0.1),1,0)</f>
        <v>0</v>
      </c>
    </row>
    <row r="105" spans="1:103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80"/>
      <c r="O105" s="168"/>
      <c r="P105" s="168"/>
      <c r="Q105" s="168"/>
      <c r="R105" s="168"/>
      <c r="S105" s="168"/>
      <c r="T105" s="168"/>
      <c r="U105" s="298"/>
      <c r="V105" s="298"/>
      <c r="W105" s="294"/>
      <c r="Y105" s="294"/>
      <c r="Z105" s="294"/>
      <c r="AA105" s="294"/>
      <c r="AB105" s="294"/>
      <c r="AC105" s="294"/>
      <c r="AP105" s="297" t="e">
        <f>IF(#REF!&lt;&gt;"",#REF!,"")</f>
        <v>#REF!</v>
      </c>
      <c r="AQ105" s="297">
        <f>IF(AND('[1]BLOC PM'!$J176&gt;[1]synthèse!AH$14,'[1]BLOC PM'!$J176&lt;[1]synthèse!AH$14+0.1),1,0)</f>
        <v>0</v>
      </c>
      <c r="AR105" s="297">
        <f>IF(AND('[1]BLOC PM'!$J176&gt;[1]synthèse!AI$14,'[1]BLOC PM'!$J176&lt;[1]synthèse!AI$14+0.1),1,0)</f>
        <v>0</v>
      </c>
      <c r="AS105" s="297">
        <f>IF(AND('[1]BLOC PM'!$J176&gt;[1]synthèse!AJ$14,'[1]BLOC PM'!$J176&lt;[1]synthèse!AJ$14+0.1),1,0)</f>
        <v>0</v>
      </c>
      <c r="AT105" s="297">
        <f>IF(AND('[1]BLOC PM'!$J176&gt;[1]synthèse!AK$14,'[1]BLOC PM'!$J176&lt;[1]synthèse!AK$14+0.1),1,0)</f>
        <v>0</v>
      </c>
      <c r="AU105" s="297">
        <f>IF(AND('[1]BLOC PM'!$J176&gt;[1]synthèse!AL$14,'[1]BLOC PM'!$J176&lt;[1]synthèse!AL$14+0.1),1,0)</f>
        <v>0</v>
      </c>
      <c r="AV105" s="297">
        <f>IF(AND('[1]BLOC PM'!$J176&gt;[1]synthèse!AM$14,'[1]BLOC PM'!$J176&lt;[1]synthèse!AM$14+0.1),1,0)</f>
        <v>0</v>
      </c>
      <c r="AW105" s="297">
        <f>IF(AND('[1]BLOC PM'!$J176&gt;[1]synthèse!AN$14,'[1]BLOC PM'!$J176&lt;[1]synthèse!AN$14+0.1),1,0)</f>
        <v>0</v>
      </c>
      <c r="AX105" s="297">
        <f>IF(AND('[1]BLOC PM'!$J176&gt;[1]synthèse!AO$14,'[1]BLOC PM'!$J176&lt;[1]synthèse!AO$14+0.1),1,0)</f>
        <v>0</v>
      </c>
      <c r="AY105" s="297">
        <f>IF(AND('[1]BLOC PM'!$J176&gt;[1]synthèse!AP$14,'[1]BLOC PM'!$J176&lt;[1]synthèse!AP$14+0.1),1,0)</f>
        <v>0</v>
      </c>
      <c r="AZ105" s="297">
        <f>IF(AND('[1]BLOC PM'!$J176&gt;[1]synthèse!AQ$14,'[1]BLOC PM'!$J176&lt;[1]synthèse!AQ$14+0.1),1,0)</f>
        <v>0</v>
      </c>
      <c r="BA105" s="297">
        <f>IF(AND('[1]BLOC PM'!$J176&gt;[1]synthèse!AR$14,'[1]BLOC PM'!$J176&lt;[1]synthèse!AR$14+0.1),1,0)</f>
        <v>0</v>
      </c>
      <c r="BB105" s="297">
        <f>IF(AND('[1]BLOC PM'!$J176&gt;[1]synthèse!AS$14,'[1]BLOC PM'!$J176&lt;[1]synthèse!AS$14+0.1),1,0)</f>
        <v>0</v>
      </c>
      <c r="BC105" s="297">
        <f>IF(AND('[1]BLOC PM'!$J176&gt;[1]synthèse!AT$14,'[1]BLOC PM'!$J176&lt;[1]synthèse!AT$14+0.1),1,0)</f>
        <v>0</v>
      </c>
      <c r="BD105" s="297">
        <f>IF(AND('[1]BLOC PM'!$J176&gt;[1]synthèse!AU$14,'[1]BLOC PM'!$J176&lt;[1]synthèse!AU$14+0.1),1,0)</f>
        <v>0</v>
      </c>
      <c r="BE105" s="297">
        <f>IF(AND('[1]BLOC PM'!$J176&gt;[1]synthèse!AV$14,'[1]BLOC PM'!$J176&lt;[1]synthèse!AV$14+0.1),1,0)</f>
        <v>0</v>
      </c>
      <c r="BF105" s="297">
        <f>IF(AND('[1]BLOC PM'!$J176&gt;[1]synthèse!AW$14,'[1]BLOC PM'!$J176&lt;[1]synthèse!AW$14+0.1),1,0)</f>
        <v>0</v>
      </c>
      <c r="BG105" s="297">
        <f>IF(AND('[1]BLOC PM'!$J176&gt;[1]synthèse!AX$14,'[1]BLOC PM'!$J176&lt;[1]synthèse!AX$14+0.1),1,0)</f>
        <v>0</v>
      </c>
      <c r="BH105" s="297">
        <f>IF(AND('[1]BLOC PM'!$J176&gt;[1]synthèse!AY$14,'[1]BLOC PM'!$J176&lt;[1]synthèse!AY$14+0.1),1,0)</f>
        <v>0</v>
      </c>
      <c r="BI105" s="297">
        <f>IF(AND('[1]BLOC PM'!$J176&gt;[1]synthèse!AZ$14,'[1]BLOC PM'!$J176&lt;[1]synthèse!AZ$14+0.1),1,0)</f>
        <v>0</v>
      </c>
      <c r="BJ105" s="297">
        <f>IF(AND('[1]BLOC PM'!$J176&gt;[1]synthèse!BA$14,'[1]BLOC PM'!$J176&lt;[1]synthèse!BA$14+0.1),1,0)</f>
        <v>0</v>
      </c>
      <c r="BK105" s="297">
        <f>IF(AND('[1]BLOC PM'!$J176&gt;[1]synthèse!BB$14,'[1]BLOC PM'!$J176&lt;[1]synthèse!BB$14+0.1),1,0)</f>
        <v>0</v>
      </c>
      <c r="BL105" s="297">
        <f>IF(AND('[1]BLOC PM'!$J176&gt;[1]synthèse!BC$14,'[1]BLOC PM'!$J176&lt;[1]synthèse!BC$14+0.1),1,0)</f>
        <v>0</v>
      </c>
      <c r="BM105" s="297">
        <f>IF(AND('[1]BLOC PM'!$J176&gt;[1]synthèse!BD$14,'[1]BLOC PM'!$J176&lt;[1]synthèse!BD$14+0.1),1,0)</f>
        <v>0</v>
      </c>
      <c r="BN105" s="297">
        <f>IF(AND('[1]BLOC PM'!$J176&gt;[1]synthèse!BE$14,'[1]BLOC PM'!$J176&lt;[1]synthèse!BE$14+0.1),1,0)</f>
        <v>0</v>
      </c>
      <c r="BO105" s="297">
        <f>IF(AND('[1]BLOC PM'!$J176&gt;[1]synthèse!BF$14,'[1]BLOC PM'!$J176&lt;[1]synthèse!BF$14+0.1),1,0)</f>
        <v>0</v>
      </c>
      <c r="BP105" s="297">
        <f>IF(AND('[1]BLOC PM'!$J176&gt;[1]synthèse!BG$14,'[1]BLOC PM'!$J176&lt;[1]synthèse!BG$14+0.1),1,0)</f>
        <v>0</v>
      </c>
      <c r="BQ105" s="297">
        <f>IF(AND('[1]BLOC PM'!$J176&gt;[1]synthèse!BH$14,'[1]BLOC PM'!$J176&lt;[1]synthèse!BH$14+0.1),1,0)</f>
        <v>0</v>
      </c>
      <c r="BR105" s="297">
        <f>IF(AND('[1]BLOC PM'!$J176&gt;[1]synthèse!BI$14,'[1]BLOC PM'!$J176&lt;[1]synthèse!BI$14+0.1),1,0)</f>
        <v>0</v>
      </c>
      <c r="BS105" s="297">
        <f>IF(AND('[1]BLOC PM'!$J176&gt;[1]synthèse!BJ$14,'[1]BLOC PM'!$J176&lt;[1]synthèse!BJ$14+0.1),1,0)</f>
        <v>0</v>
      </c>
      <c r="BT105" s="297">
        <f>IF(AND('[1]BLOC PM'!$J176&gt;[1]synthèse!BK$14,'[1]BLOC PM'!$J176&lt;[1]synthèse!BK$14+0.1),1,0)</f>
        <v>0</v>
      </c>
      <c r="BU105" s="297">
        <f>IF(AND('[1]BLOC PM'!$J176&gt;[1]synthèse!BL$14,'[1]BLOC PM'!$J176&lt;[1]synthèse!BL$14+0.1),1,0)</f>
        <v>0</v>
      </c>
      <c r="BV105" s="297">
        <f>IF(AND('[1]BLOC PM'!$J176&gt;[1]synthèse!BM$14,'[1]BLOC PM'!$J176&lt;[1]synthèse!BM$14+0.1),1,0)</f>
        <v>0</v>
      </c>
      <c r="BW105" s="297">
        <f>IF(AND('[1]BLOC PM'!$J176&gt;[1]synthèse!BN$14,'[1]BLOC PM'!$J176&lt;[1]synthèse!BN$14+0.1),1,0)</f>
        <v>0</v>
      </c>
      <c r="BX105" s="297">
        <f>IF(AND('[1]BLOC PM'!$J176&gt;[1]synthèse!BO$14,'[1]BLOC PM'!$J176&lt;[1]synthèse!BO$14+0.1),1,0)</f>
        <v>0</v>
      </c>
      <c r="BY105" s="297">
        <f>IF(AND('[1]BLOC PM'!$J176&gt;[1]synthèse!BP$14,'[1]BLOC PM'!$J176&lt;[1]synthèse!BP$14+0.1),1,0)</f>
        <v>0</v>
      </c>
      <c r="BZ105" s="297">
        <f>IF(AND('[1]BLOC PM'!$J176&gt;[1]synthèse!BQ$14,'[1]BLOC PM'!$J176&lt;[1]synthèse!BQ$14+0.1),1,0)</f>
        <v>0</v>
      </c>
      <c r="CA105" s="297">
        <f>IF(AND('[1]BLOC PM'!$J176&gt;[1]synthèse!BR$14,'[1]BLOC PM'!$J176&lt;[1]synthèse!BR$14+0.1),1,0)</f>
        <v>0</v>
      </c>
      <c r="CB105" s="297">
        <f>IF(AND('[1]BLOC PM'!$J176&gt;[1]synthèse!BS$14,'[1]BLOC PM'!$J176&lt;[1]synthèse!BS$14+0.1),1,0)</f>
        <v>0</v>
      </c>
      <c r="CC105" s="297">
        <f>IF(AND('[1]BLOC PM'!$J176&gt;[1]synthèse!BT$14,'[1]BLOC PM'!$J176&lt;[1]synthèse!BT$14+0.1),1,0)</f>
        <v>0</v>
      </c>
      <c r="CD105" s="297">
        <f>IF(AND('[1]BLOC PM'!$J176&gt;[1]synthèse!BU$14,'[1]BLOC PM'!$J176&lt;[1]synthèse!BU$14+0.1),1,0)</f>
        <v>0</v>
      </c>
      <c r="CE105" s="297">
        <f>IF(AND('[1]BLOC PM'!$J176&gt;[1]synthèse!BV$14,'[1]BLOC PM'!$J176&lt;[1]synthèse!BV$14+0.1),1,0)</f>
        <v>0</v>
      </c>
      <c r="CF105" s="297">
        <f>IF(AND('[1]BLOC PM'!$J176&gt;[1]synthèse!BW$14,'[1]BLOC PM'!$J176&lt;[1]synthèse!BW$14+0.1),1,0)</f>
        <v>0</v>
      </c>
      <c r="CG105" s="297">
        <f>IF(AND('[1]BLOC PM'!$J176&gt;[1]synthèse!BX$14,'[1]BLOC PM'!$J176&lt;[1]synthèse!BX$14+0.1),1,0)</f>
        <v>0</v>
      </c>
      <c r="CH105" s="297">
        <f>IF(AND('[1]BLOC PM'!$J176&gt;[1]synthèse!BY$14,'[1]BLOC PM'!$J176&lt;[1]synthèse!BY$14+0.1),1,0)</f>
        <v>0</v>
      </c>
      <c r="CI105" s="297">
        <f>IF(AND('[1]BLOC PM'!$J176&gt;[1]synthèse!BZ$14,'[1]BLOC PM'!$J176&lt;[1]synthèse!BZ$14+0.1),1,0)</f>
        <v>0</v>
      </c>
      <c r="CJ105" s="297">
        <f>IF(AND('[1]BLOC PM'!$J176&gt;[1]synthèse!CA$14,'[1]BLOC PM'!$J176&lt;[1]synthèse!CA$14+0.1),1,0)</f>
        <v>0</v>
      </c>
      <c r="CK105" s="297">
        <f>IF(AND('[1]BLOC PM'!$J176&gt;[1]synthèse!CB$14,'[1]BLOC PM'!$J176&lt;[1]synthèse!CB$14+0.1),1,0)</f>
        <v>0</v>
      </c>
      <c r="CL105" s="297">
        <f>IF(AND('[1]BLOC PM'!$J176&gt;[1]synthèse!CC$14,'[1]BLOC PM'!$J176&lt;[1]synthèse!CC$14+0.1),1,0)</f>
        <v>0</v>
      </c>
      <c r="CM105" s="297">
        <f>IF(AND('[1]BLOC PM'!$J176&gt;[1]synthèse!CD$14,'[1]BLOC PM'!$J176&lt;[1]synthèse!CD$14+0.1),1,0)</f>
        <v>0</v>
      </c>
      <c r="CN105" s="297">
        <f>IF(AND('[1]BLOC PM'!$J176&gt;[1]synthèse!CE$14,'[1]BLOC PM'!$J176&lt;[1]synthèse!CE$14+0.1),1,0)</f>
        <v>0</v>
      </c>
      <c r="CO105" s="297">
        <f>IF(AND('[1]BLOC PM'!$J176&gt;[1]synthèse!CF$14,'[1]BLOC PM'!$J176&lt;[1]synthèse!CF$14+0.1),1,0)</f>
        <v>0</v>
      </c>
      <c r="CP105" s="297">
        <f>IF(AND('[1]BLOC PM'!$J176&gt;[1]synthèse!CG$14,'[1]BLOC PM'!$J176&lt;[1]synthèse!CG$14+0.1),1,0)</f>
        <v>0</v>
      </c>
      <c r="CQ105" s="297">
        <f>IF(AND('[1]BLOC PM'!$J176&gt;[1]synthèse!CH$14,'[1]BLOC PM'!$J176&lt;[1]synthèse!CH$14+0.1),1,0)</f>
        <v>0</v>
      </c>
      <c r="CR105" s="297">
        <f>IF(AND('[1]BLOC PM'!$J176&gt;[1]synthèse!CI$14,'[1]BLOC PM'!$J176&lt;[1]synthèse!CI$14+0.1),1,0)</f>
        <v>0</v>
      </c>
      <c r="CS105" s="297">
        <f>IF(AND('[1]BLOC PM'!$J176&gt;[1]synthèse!CJ$14,'[1]BLOC PM'!$J176&lt;[1]synthèse!CJ$14+0.1),1,0)</f>
        <v>0</v>
      </c>
      <c r="CT105" s="297">
        <f>IF(AND('[1]BLOC PM'!$J176&gt;[1]synthèse!CK$14,'[1]BLOC PM'!$J176&lt;[1]synthèse!CK$14+0.1),1,0)</f>
        <v>0</v>
      </c>
    </row>
    <row r="106" spans="1:103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80"/>
      <c r="O106" s="168"/>
      <c r="P106" s="168"/>
      <c r="Q106" s="168"/>
      <c r="R106" s="168"/>
      <c r="S106" s="168"/>
      <c r="T106" s="168"/>
      <c r="U106" s="298"/>
      <c r="V106" s="298"/>
      <c r="W106" s="294"/>
      <c r="Y106" s="294"/>
      <c r="Z106" s="294"/>
      <c r="AA106" s="294"/>
      <c r="AB106" s="294"/>
      <c r="AC106" s="294"/>
      <c r="AP106" s="297" t="e">
        <f>IF(#REF!&lt;&gt;"",#REF!,"")</f>
        <v>#REF!</v>
      </c>
      <c r="AQ106" s="297">
        <f>IF(AND('[1]BLOC PM'!$J177&gt;[1]synthèse!AH$14,'[1]BLOC PM'!$J177&lt;[1]synthèse!AH$14+0.1),1,0)</f>
        <v>0</v>
      </c>
      <c r="AR106" s="297">
        <f>IF(AND('[1]BLOC PM'!$J177&gt;[1]synthèse!AI$14,'[1]BLOC PM'!$J177&lt;[1]synthèse!AI$14+0.1),1,0)</f>
        <v>0</v>
      </c>
      <c r="AS106" s="297">
        <f>IF(AND('[1]BLOC PM'!$J177&gt;[1]synthèse!AJ$14,'[1]BLOC PM'!$J177&lt;[1]synthèse!AJ$14+0.1),1,0)</f>
        <v>0</v>
      </c>
      <c r="AT106" s="297">
        <f>IF(AND('[1]BLOC PM'!$J177&gt;[1]synthèse!AK$14,'[1]BLOC PM'!$J177&lt;[1]synthèse!AK$14+0.1),1,0)</f>
        <v>0</v>
      </c>
      <c r="AU106" s="297">
        <f>IF(AND('[1]BLOC PM'!$J177&gt;[1]synthèse!AL$14,'[1]BLOC PM'!$J177&lt;[1]synthèse!AL$14+0.1),1,0)</f>
        <v>0</v>
      </c>
      <c r="AV106" s="297">
        <f>IF(AND('[1]BLOC PM'!$J177&gt;[1]synthèse!AM$14,'[1]BLOC PM'!$J177&lt;[1]synthèse!AM$14+0.1),1,0)</f>
        <v>0</v>
      </c>
      <c r="AW106" s="297">
        <f>IF(AND('[1]BLOC PM'!$J177&gt;[1]synthèse!AN$14,'[1]BLOC PM'!$J177&lt;[1]synthèse!AN$14+0.1),1,0)</f>
        <v>0</v>
      </c>
      <c r="AX106" s="297">
        <f>IF(AND('[1]BLOC PM'!$J177&gt;[1]synthèse!AO$14,'[1]BLOC PM'!$J177&lt;[1]synthèse!AO$14+0.1),1,0)</f>
        <v>0</v>
      </c>
      <c r="AY106" s="297">
        <f>IF(AND('[1]BLOC PM'!$J177&gt;[1]synthèse!AP$14,'[1]BLOC PM'!$J177&lt;[1]synthèse!AP$14+0.1),1,0)</f>
        <v>0</v>
      </c>
      <c r="AZ106" s="297">
        <f>IF(AND('[1]BLOC PM'!$J177&gt;[1]synthèse!AQ$14,'[1]BLOC PM'!$J177&lt;[1]synthèse!AQ$14+0.1),1,0)</f>
        <v>0</v>
      </c>
      <c r="BA106" s="297">
        <f>IF(AND('[1]BLOC PM'!$J177&gt;[1]synthèse!AR$14,'[1]BLOC PM'!$J177&lt;[1]synthèse!AR$14+0.1),1,0)</f>
        <v>0</v>
      </c>
      <c r="BB106" s="297">
        <f>IF(AND('[1]BLOC PM'!$J177&gt;[1]synthèse!AS$14,'[1]BLOC PM'!$J177&lt;[1]synthèse!AS$14+0.1),1,0)</f>
        <v>0</v>
      </c>
      <c r="BC106" s="297">
        <f>IF(AND('[1]BLOC PM'!$J177&gt;[1]synthèse!AT$14,'[1]BLOC PM'!$J177&lt;[1]synthèse!AT$14+0.1),1,0)</f>
        <v>0</v>
      </c>
      <c r="BD106" s="297">
        <f>IF(AND('[1]BLOC PM'!$J177&gt;[1]synthèse!AU$14,'[1]BLOC PM'!$J177&lt;[1]synthèse!AU$14+0.1),1,0)</f>
        <v>0</v>
      </c>
      <c r="BE106" s="297">
        <f>IF(AND('[1]BLOC PM'!$J177&gt;[1]synthèse!AV$14,'[1]BLOC PM'!$J177&lt;[1]synthèse!AV$14+0.1),1,0)</f>
        <v>0</v>
      </c>
      <c r="BF106" s="297">
        <f>IF(AND('[1]BLOC PM'!$J177&gt;[1]synthèse!AW$14,'[1]BLOC PM'!$J177&lt;[1]synthèse!AW$14+0.1),1,0)</f>
        <v>0</v>
      </c>
      <c r="BG106" s="297">
        <f>IF(AND('[1]BLOC PM'!$J177&gt;[1]synthèse!AX$14,'[1]BLOC PM'!$J177&lt;[1]synthèse!AX$14+0.1),1,0)</f>
        <v>0</v>
      </c>
      <c r="BH106" s="297">
        <f>IF(AND('[1]BLOC PM'!$J177&gt;[1]synthèse!AY$14,'[1]BLOC PM'!$J177&lt;[1]synthèse!AY$14+0.1),1,0)</f>
        <v>0</v>
      </c>
      <c r="BI106" s="297">
        <f>IF(AND('[1]BLOC PM'!$J177&gt;[1]synthèse!AZ$14,'[1]BLOC PM'!$J177&lt;[1]synthèse!AZ$14+0.1),1,0)</f>
        <v>0</v>
      </c>
      <c r="BJ106" s="297">
        <f>IF(AND('[1]BLOC PM'!$J177&gt;[1]synthèse!BA$14,'[1]BLOC PM'!$J177&lt;[1]synthèse!BA$14+0.1),1,0)</f>
        <v>0</v>
      </c>
      <c r="BK106" s="297">
        <f>IF(AND('[1]BLOC PM'!$J177&gt;[1]synthèse!BB$14,'[1]BLOC PM'!$J177&lt;[1]synthèse!BB$14+0.1),1,0)</f>
        <v>0</v>
      </c>
      <c r="BL106" s="297">
        <f>IF(AND('[1]BLOC PM'!$J177&gt;[1]synthèse!BC$14,'[1]BLOC PM'!$J177&lt;[1]synthèse!BC$14+0.1),1,0)</f>
        <v>0</v>
      </c>
      <c r="BM106" s="297">
        <f>IF(AND('[1]BLOC PM'!$J177&gt;[1]synthèse!BD$14,'[1]BLOC PM'!$J177&lt;[1]synthèse!BD$14+0.1),1,0)</f>
        <v>0</v>
      </c>
      <c r="BN106" s="297">
        <f>IF(AND('[1]BLOC PM'!$J177&gt;[1]synthèse!BE$14,'[1]BLOC PM'!$J177&lt;[1]synthèse!BE$14+0.1),1,0)</f>
        <v>0</v>
      </c>
      <c r="BO106" s="297">
        <f>IF(AND('[1]BLOC PM'!$J177&gt;[1]synthèse!BF$14,'[1]BLOC PM'!$J177&lt;[1]synthèse!BF$14+0.1),1,0)</f>
        <v>0</v>
      </c>
      <c r="BP106" s="297">
        <f>IF(AND('[1]BLOC PM'!$J177&gt;[1]synthèse!BG$14,'[1]BLOC PM'!$J177&lt;[1]synthèse!BG$14+0.1),1,0)</f>
        <v>0</v>
      </c>
      <c r="BQ106" s="297">
        <f>IF(AND('[1]BLOC PM'!$J177&gt;[1]synthèse!BH$14,'[1]BLOC PM'!$J177&lt;[1]synthèse!BH$14+0.1),1,0)</f>
        <v>0</v>
      </c>
      <c r="BR106" s="297">
        <f>IF(AND('[1]BLOC PM'!$J177&gt;[1]synthèse!BI$14,'[1]BLOC PM'!$J177&lt;[1]synthèse!BI$14+0.1),1,0)</f>
        <v>0</v>
      </c>
      <c r="BS106" s="297">
        <f>IF(AND('[1]BLOC PM'!$J177&gt;[1]synthèse!BJ$14,'[1]BLOC PM'!$J177&lt;[1]synthèse!BJ$14+0.1),1,0)</f>
        <v>0</v>
      </c>
      <c r="BT106" s="297">
        <f>IF(AND('[1]BLOC PM'!$J177&gt;[1]synthèse!BK$14,'[1]BLOC PM'!$J177&lt;[1]synthèse!BK$14+0.1),1,0)</f>
        <v>0</v>
      </c>
      <c r="BU106" s="297">
        <f>IF(AND('[1]BLOC PM'!$J177&gt;[1]synthèse!BL$14,'[1]BLOC PM'!$J177&lt;[1]synthèse!BL$14+0.1),1,0)</f>
        <v>0</v>
      </c>
      <c r="BV106" s="297">
        <f>IF(AND('[1]BLOC PM'!$J177&gt;[1]synthèse!BM$14,'[1]BLOC PM'!$J177&lt;[1]synthèse!BM$14+0.1),1,0)</f>
        <v>0</v>
      </c>
      <c r="BW106" s="297">
        <f>IF(AND('[1]BLOC PM'!$J177&gt;[1]synthèse!BN$14,'[1]BLOC PM'!$J177&lt;[1]synthèse!BN$14+0.1),1,0)</f>
        <v>0</v>
      </c>
      <c r="BX106" s="297">
        <f>IF(AND('[1]BLOC PM'!$J177&gt;[1]synthèse!BO$14,'[1]BLOC PM'!$J177&lt;[1]synthèse!BO$14+0.1),1,0)</f>
        <v>0</v>
      </c>
      <c r="BY106" s="297">
        <f>IF(AND('[1]BLOC PM'!$J177&gt;[1]synthèse!BP$14,'[1]BLOC PM'!$J177&lt;[1]synthèse!BP$14+0.1),1,0)</f>
        <v>0</v>
      </c>
      <c r="BZ106" s="297">
        <f>IF(AND('[1]BLOC PM'!$J177&gt;[1]synthèse!BQ$14,'[1]BLOC PM'!$J177&lt;[1]synthèse!BQ$14+0.1),1,0)</f>
        <v>0</v>
      </c>
      <c r="CA106" s="297">
        <f>IF(AND('[1]BLOC PM'!$J177&gt;[1]synthèse!BR$14,'[1]BLOC PM'!$J177&lt;[1]synthèse!BR$14+0.1),1,0)</f>
        <v>0</v>
      </c>
      <c r="CB106" s="297">
        <f>IF(AND('[1]BLOC PM'!$J177&gt;[1]synthèse!BS$14,'[1]BLOC PM'!$J177&lt;[1]synthèse!BS$14+0.1),1,0)</f>
        <v>0</v>
      </c>
      <c r="CC106" s="297">
        <f>IF(AND('[1]BLOC PM'!$J177&gt;[1]synthèse!BT$14,'[1]BLOC PM'!$J177&lt;[1]synthèse!BT$14+0.1),1,0)</f>
        <v>0</v>
      </c>
      <c r="CD106" s="297">
        <f>IF(AND('[1]BLOC PM'!$J177&gt;[1]synthèse!BU$14,'[1]BLOC PM'!$J177&lt;[1]synthèse!BU$14+0.1),1,0)</f>
        <v>0</v>
      </c>
      <c r="CE106" s="297">
        <f>IF(AND('[1]BLOC PM'!$J177&gt;[1]synthèse!BV$14,'[1]BLOC PM'!$J177&lt;[1]synthèse!BV$14+0.1),1,0)</f>
        <v>0</v>
      </c>
      <c r="CF106" s="297">
        <f>IF(AND('[1]BLOC PM'!$J177&gt;[1]synthèse!BW$14,'[1]BLOC PM'!$J177&lt;[1]synthèse!BW$14+0.1),1,0)</f>
        <v>0</v>
      </c>
      <c r="CG106" s="297">
        <f>IF(AND('[1]BLOC PM'!$J177&gt;[1]synthèse!BX$14,'[1]BLOC PM'!$J177&lt;[1]synthèse!BX$14+0.1),1,0)</f>
        <v>0</v>
      </c>
      <c r="CH106" s="297">
        <f>IF(AND('[1]BLOC PM'!$J177&gt;[1]synthèse!BY$14,'[1]BLOC PM'!$J177&lt;[1]synthèse!BY$14+0.1),1,0)</f>
        <v>0</v>
      </c>
      <c r="CI106" s="297">
        <f>IF(AND('[1]BLOC PM'!$J177&gt;[1]synthèse!BZ$14,'[1]BLOC PM'!$J177&lt;[1]synthèse!BZ$14+0.1),1,0)</f>
        <v>0</v>
      </c>
      <c r="CJ106" s="297">
        <f>IF(AND('[1]BLOC PM'!$J177&gt;[1]synthèse!CA$14,'[1]BLOC PM'!$J177&lt;[1]synthèse!CA$14+0.1),1,0)</f>
        <v>0</v>
      </c>
      <c r="CK106" s="297">
        <f>IF(AND('[1]BLOC PM'!$J177&gt;[1]synthèse!CB$14,'[1]BLOC PM'!$J177&lt;[1]synthèse!CB$14+0.1),1,0)</f>
        <v>0</v>
      </c>
      <c r="CL106" s="297">
        <f>IF(AND('[1]BLOC PM'!$J177&gt;[1]synthèse!CC$14,'[1]BLOC PM'!$J177&lt;[1]synthèse!CC$14+0.1),1,0)</f>
        <v>0</v>
      </c>
      <c r="CM106" s="297">
        <f>IF(AND('[1]BLOC PM'!$J177&gt;[1]synthèse!CD$14,'[1]BLOC PM'!$J177&lt;[1]synthèse!CD$14+0.1),1,0)</f>
        <v>0</v>
      </c>
      <c r="CN106" s="297">
        <f>IF(AND('[1]BLOC PM'!$J177&gt;[1]synthèse!CE$14,'[1]BLOC PM'!$J177&lt;[1]synthèse!CE$14+0.1),1,0)</f>
        <v>0</v>
      </c>
      <c r="CO106" s="297">
        <f>IF(AND('[1]BLOC PM'!$J177&gt;[1]synthèse!CF$14,'[1]BLOC PM'!$J177&lt;[1]synthèse!CF$14+0.1),1,0)</f>
        <v>0</v>
      </c>
      <c r="CP106" s="297">
        <f>IF(AND('[1]BLOC PM'!$J177&gt;[1]synthèse!CG$14,'[1]BLOC PM'!$J177&lt;[1]synthèse!CG$14+0.1),1,0)</f>
        <v>0</v>
      </c>
      <c r="CQ106" s="297">
        <f>IF(AND('[1]BLOC PM'!$J177&gt;[1]synthèse!CH$14,'[1]BLOC PM'!$J177&lt;[1]synthèse!CH$14+0.1),1,0)</f>
        <v>0</v>
      </c>
      <c r="CR106" s="297">
        <f>IF(AND('[1]BLOC PM'!$J177&gt;[1]synthèse!CI$14,'[1]BLOC PM'!$J177&lt;[1]synthèse!CI$14+0.1),1,0)</f>
        <v>0</v>
      </c>
      <c r="CS106" s="297">
        <f>IF(AND('[1]BLOC PM'!$J177&gt;[1]synthèse!CJ$14,'[1]BLOC PM'!$J177&lt;[1]synthèse!CJ$14+0.1),1,0)</f>
        <v>0</v>
      </c>
      <c r="CT106" s="297">
        <f>IF(AND('[1]BLOC PM'!$J177&gt;[1]synthèse!CK$14,'[1]BLOC PM'!$J177&lt;[1]synthèse!CK$14+0.1),1,0)</f>
        <v>0</v>
      </c>
    </row>
    <row r="107" spans="1:103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80"/>
      <c r="O107" s="168"/>
      <c r="P107" s="168"/>
      <c r="Q107" s="168"/>
      <c r="R107" s="168"/>
      <c r="S107" s="168"/>
      <c r="T107" s="168"/>
      <c r="U107" s="298"/>
      <c r="V107" s="298"/>
      <c r="W107" s="294"/>
      <c r="Y107" s="294"/>
      <c r="Z107" s="294"/>
      <c r="AA107" s="294"/>
      <c r="AB107" s="294"/>
      <c r="AC107" s="294"/>
      <c r="AP107" s="297" t="str">
        <f>IF('[1]BLOC PM'!A178&lt;&gt;"",'[1]BLOC PM'!A178,"")</f>
        <v/>
      </c>
      <c r="AQ107" s="297">
        <f>IF(AND('[1]BLOC PM'!$J178&gt;[1]synthèse!AH$14,'[1]BLOC PM'!$J178&lt;[1]synthèse!AH$14+0.1),1,0)</f>
        <v>0</v>
      </c>
      <c r="AR107" s="297">
        <f>IF(AND('[1]BLOC PM'!$J178&gt;[1]synthèse!AI$14,'[1]BLOC PM'!$J178&lt;[1]synthèse!AI$14+0.1),1,0)</f>
        <v>0</v>
      </c>
      <c r="AS107" s="297">
        <f>IF(AND('[1]BLOC PM'!$J178&gt;[1]synthèse!AJ$14,'[1]BLOC PM'!$J178&lt;[1]synthèse!AJ$14+0.1),1,0)</f>
        <v>0</v>
      </c>
      <c r="AT107" s="297">
        <f>IF(AND('[1]BLOC PM'!$J178&gt;[1]synthèse!AK$14,'[1]BLOC PM'!$J178&lt;[1]synthèse!AK$14+0.1),1,0)</f>
        <v>0</v>
      </c>
      <c r="AU107" s="297">
        <f>IF(AND('[1]BLOC PM'!$J178&gt;[1]synthèse!AL$14,'[1]BLOC PM'!$J178&lt;[1]synthèse!AL$14+0.1),1,0)</f>
        <v>0</v>
      </c>
      <c r="AV107" s="297">
        <f>IF(AND('[1]BLOC PM'!$J178&gt;[1]synthèse!AM$14,'[1]BLOC PM'!$J178&lt;[1]synthèse!AM$14+0.1),1,0)</f>
        <v>0</v>
      </c>
      <c r="AW107" s="297">
        <f>IF(AND('[1]BLOC PM'!$J178&gt;[1]synthèse!AN$14,'[1]BLOC PM'!$J178&lt;[1]synthèse!AN$14+0.1),1,0)</f>
        <v>0</v>
      </c>
      <c r="AX107" s="297">
        <f>IF(AND('[1]BLOC PM'!$J178&gt;[1]synthèse!AO$14,'[1]BLOC PM'!$J178&lt;[1]synthèse!AO$14+0.1),1,0)</f>
        <v>0</v>
      </c>
      <c r="AY107" s="297">
        <f>IF(AND('[1]BLOC PM'!$J178&gt;[1]synthèse!AP$14,'[1]BLOC PM'!$J178&lt;[1]synthèse!AP$14+0.1),1,0)</f>
        <v>0</v>
      </c>
      <c r="AZ107" s="297">
        <f>IF(AND('[1]BLOC PM'!$J178&gt;[1]synthèse!AQ$14,'[1]BLOC PM'!$J178&lt;[1]synthèse!AQ$14+0.1),1,0)</f>
        <v>0</v>
      </c>
      <c r="BA107" s="297">
        <f>IF(AND('[1]BLOC PM'!$J178&gt;[1]synthèse!AR$14,'[1]BLOC PM'!$J178&lt;[1]synthèse!AR$14+0.1),1,0)</f>
        <v>0</v>
      </c>
      <c r="BB107" s="297">
        <f>IF(AND('[1]BLOC PM'!$J178&gt;[1]synthèse!AS$14,'[1]BLOC PM'!$J178&lt;[1]synthèse!AS$14+0.1),1,0)</f>
        <v>0</v>
      </c>
      <c r="BC107" s="297">
        <f>IF(AND('[1]BLOC PM'!$J178&gt;[1]synthèse!AT$14,'[1]BLOC PM'!$J178&lt;[1]synthèse!AT$14+0.1),1,0)</f>
        <v>0</v>
      </c>
      <c r="BD107" s="297">
        <f>IF(AND('[1]BLOC PM'!$J178&gt;[1]synthèse!AU$14,'[1]BLOC PM'!$J178&lt;[1]synthèse!AU$14+0.1),1,0)</f>
        <v>0</v>
      </c>
      <c r="BE107" s="297">
        <f>IF(AND('[1]BLOC PM'!$J178&gt;[1]synthèse!AV$14,'[1]BLOC PM'!$J178&lt;[1]synthèse!AV$14+0.1),1,0)</f>
        <v>0</v>
      </c>
      <c r="BF107" s="297">
        <f>IF(AND('[1]BLOC PM'!$J178&gt;[1]synthèse!AW$14,'[1]BLOC PM'!$J178&lt;[1]synthèse!AW$14+0.1),1,0)</f>
        <v>0</v>
      </c>
      <c r="BG107" s="297">
        <f>IF(AND('[1]BLOC PM'!$J178&gt;[1]synthèse!AX$14,'[1]BLOC PM'!$J178&lt;[1]synthèse!AX$14+0.1),1,0)</f>
        <v>0</v>
      </c>
      <c r="BH107" s="297">
        <f>IF(AND('[1]BLOC PM'!$J178&gt;[1]synthèse!AY$14,'[1]BLOC PM'!$J178&lt;[1]synthèse!AY$14+0.1),1,0)</f>
        <v>0</v>
      </c>
      <c r="BI107" s="297">
        <f>IF(AND('[1]BLOC PM'!$J178&gt;[1]synthèse!AZ$14,'[1]BLOC PM'!$J178&lt;[1]synthèse!AZ$14+0.1),1,0)</f>
        <v>0</v>
      </c>
      <c r="BJ107" s="297">
        <f>IF(AND('[1]BLOC PM'!$J178&gt;[1]synthèse!BA$14,'[1]BLOC PM'!$J178&lt;[1]synthèse!BA$14+0.1),1,0)</f>
        <v>0</v>
      </c>
      <c r="BK107" s="297">
        <f>IF(AND('[1]BLOC PM'!$J178&gt;[1]synthèse!BB$14,'[1]BLOC PM'!$J178&lt;[1]synthèse!BB$14+0.1),1,0)</f>
        <v>0</v>
      </c>
      <c r="BL107" s="297">
        <f>IF(AND('[1]BLOC PM'!$J178&gt;[1]synthèse!BC$14,'[1]BLOC PM'!$J178&lt;[1]synthèse!BC$14+0.1),1,0)</f>
        <v>0</v>
      </c>
      <c r="BM107" s="297">
        <f>IF(AND('[1]BLOC PM'!$J178&gt;[1]synthèse!BD$14,'[1]BLOC PM'!$J178&lt;[1]synthèse!BD$14+0.1),1,0)</f>
        <v>0</v>
      </c>
      <c r="BN107" s="297">
        <f>IF(AND('[1]BLOC PM'!$J178&gt;[1]synthèse!BE$14,'[1]BLOC PM'!$J178&lt;[1]synthèse!BE$14+0.1),1,0)</f>
        <v>0</v>
      </c>
      <c r="BO107" s="297">
        <f>IF(AND('[1]BLOC PM'!$J178&gt;[1]synthèse!BF$14,'[1]BLOC PM'!$J178&lt;[1]synthèse!BF$14+0.1),1,0)</f>
        <v>0</v>
      </c>
      <c r="BP107" s="297">
        <f>IF(AND('[1]BLOC PM'!$J178&gt;[1]synthèse!BG$14,'[1]BLOC PM'!$J178&lt;[1]synthèse!BG$14+0.1),1,0)</f>
        <v>0</v>
      </c>
      <c r="BQ107" s="297">
        <f>IF(AND('[1]BLOC PM'!$J178&gt;[1]synthèse!BH$14,'[1]BLOC PM'!$J178&lt;[1]synthèse!BH$14+0.1),1,0)</f>
        <v>0</v>
      </c>
      <c r="BR107" s="297">
        <f>IF(AND('[1]BLOC PM'!$J178&gt;[1]synthèse!BI$14,'[1]BLOC PM'!$J178&lt;[1]synthèse!BI$14+0.1),1,0)</f>
        <v>0</v>
      </c>
      <c r="BS107" s="297">
        <f>IF(AND('[1]BLOC PM'!$J178&gt;[1]synthèse!BJ$14,'[1]BLOC PM'!$J178&lt;[1]synthèse!BJ$14+0.1),1,0)</f>
        <v>0</v>
      </c>
      <c r="BT107" s="297">
        <f>IF(AND('[1]BLOC PM'!$J178&gt;[1]synthèse!BK$14,'[1]BLOC PM'!$J178&lt;[1]synthèse!BK$14+0.1),1,0)</f>
        <v>0</v>
      </c>
      <c r="BU107" s="297">
        <f>IF(AND('[1]BLOC PM'!$J178&gt;[1]synthèse!BL$14,'[1]BLOC PM'!$J178&lt;[1]synthèse!BL$14+0.1),1,0)</f>
        <v>0</v>
      </c>
      <c r="BV107" s="297">
        <f>IF(AND('[1]BLOC PM'!$J178&gt;[1]synthèse!BM$14,'[1]BLOC PM'!$J178&lt;[1]synthèse!BM$14+0.1),1,0)</f>
        <v>0</v>
      </c>
      <c r="BW107" s="297">
        <f>IF(AND('[1]BLOC PM'!$J178&gt;[1]synthèse!BN$14,'[1]BLOC PM'!$J178&lt;[1]synthèse!BN$14+0.1),1,0)</f>
        <v>0</v>
      </c>
      <c r="BX107" s="297">
        <f>IF(AND('[1]BLOC PM'!$J178&gt;[1]synthèse!BO$14,'[1]BLOC PM'!$J178&lt;[1]synthèse!BO$14+0.1),1,0)</f>
        <v>0</v>
      </c>
      <c r="BY107" s="297">
        <f>IF(AND('[1]BLOC PM'!$J178&gt;[1]synthèse!BP$14,'[1]BLOC PM'!$J178&lt;[1]synthèse!BP$14+0.1),1,0)</f>
        <v>0</v>
      </c>
      <c r="BZ107" s="297">
        <f>IF(AND('[1]BLOC PM'!$J178&gt;[1]synthèse!BQ$14,'[1]BLOC PM'!$J178&lt;[1]synthèse!BQ$14+0.1),1,0)</f>
        <v>0</v>
      </c>
      <c r="CA107" s="297">
        <f>IF(AND('[1]BLOC PM'!$J178&gt;[1]synthèse!BR$14,'[1]BLOC PM'!$J178&lt;[1]synthèse!BR$14+0.1),1,0)</f>
        <v>0</v>
      </c>
      <c r="CB107" s="297">
        <f>IF(AND('[1]BLOC PM'!$J178&gt;[1]synthèse!BS$14,'[1]BLOC PM'!$J178&lt;[1]synthèse!BS$14+0.1),1,0)</f>
        <v>0</v>
      </c>
      <c r="CC107" s="297">
        <f>IF(AND('[1]BLOC PM'!$J178&gt;[1]synthèse!BT$14,'[1]BLOC PM'!$J178&lt;[1]synthèse!BT$14+0.1),1,0)</f>
        <v>0</v>
      </c>
      <c r="CD107" s="297">
        <f>IF(AND('[1]BLOC PM'!$J178&gt;[1]synthèse!BU$14,'[1]BLOC PM'!$J178&lt;[1]synthèse!BU$14+0.1),1,0)</f>
        <v>0</v>
      </c>
      <c r="CE107" s="297">
        <f>IF(AND('[1]BLOC PM'!$J178&gt;[1]synthèse!BV$14,'[1]BLOC PM'!$J178&lt;[1]synthèse!BV$14+0.1),1,0)</f>
        <v>0</v>
      </c>
      <c r="CF107" s="297">
        <f>IF(AND('[1]BLOC PM'!$J178&gt;[1]synthèse!BW$14,'[1]BLOC PM'!$J178&lt;[1]synthèse!BW$14+0.1),1,0)</f>
        <v>0</v>
      </c>
      <c r="CG107" s="297">
        <f>IF(AND('[1]BLOC PM'!$J178&gt;[1]synthèse!BX$14,'[1]BLOC PM'!$J178&lt;[1]synthèse!BX$14+0.1),1,0)</f>
        <v>0</v>
      </c>
      <c r="CH107" s="297">
        <f>IF(AND('[1]BLOC PM'!$J178&gt;[1]synthèse!BY$14,'[1]BLOC PM'!$J178&lt;[1]synthèse!BY$14+0.1),1,0)</f>
        <v>0</v>
      </c>
      <c r="CI107" s="297">
        <f>IF(AND('[1]BLOC PM'!$J178&gt;[1]synthèse!BZ$14,'[1]BLOC PM'!$J178&lt;[1]synthèse!BZ$14+0.1),1,0)</f>
        <v>0</v>
      </c>
      <c r="CJ107" s="297">
        <f>IF(AND('[1]BLOC PM'!$J178&gt;[1]synthèse!CA$14,'[1]BLOC PM'!$J178&lt;[1]synthèse!CA$14+0.1),1,0)</f>
        <v>0</v>
      </c>
      <c r="CK107" s="297">
        <f>IF(AND('[1]BLOC PM'!$J178&gt;[1]synthèse!CB$14,'[1]BLOC PM'!$J178&lt;[1]synthèse!CB$14+0.1),1,0)</f>
        <v>0</v>
      </c>
      <c r="CL107" s="297">
        <f>IF(AND('[1]BLOC PM'!$J178&gt;[1]synthèse!CC$14,'[1]BLOC PM'!$J178&lt;[1]synthèse!CC$14+0.1),1,0)</f>
        <v>0</v>
      </c>
      <c r="CM107" s="297">
        <f>IF(AND('[1]BLOC PM'!$J178&gt;[1]synthèse!CD$14,'[1]BLOC PM'!$J178&lt;[1]synthèse!CD$14+0.1),1,0)</f>
        <v>0</v>
      </c>
      <c r="CN107" s="297">
        <f>IF(AND('[1]BLOC PM'!$J178&gt;[1]synthèse!CE$14,'[1]BLOC PM'!$J178&lt;[1]synthèse!CE$14+0.1),1,0)</f>
        <v>0</v>
      </c>
      <c r="CO107" s="297">
        <f>IF(AND('[1]BLOC PM'!$J178&gt;[1]synthèse!CF$14,'[1]BLOC PM'!$J178&lt;[1]synthèse!CF$14+0.1),1,0)</f>
        <v>0</v>
      </c>
      <c r="CP107" s="297">
        <f>IF(AND('[1]BLOC PM'!$J178&gt;[1]synthèse!CG$14,'[1]BLOC PM'!$J178&lt;[1]synthèse!CG$14+0.1),1,0)</f>
        <v>0</v>
      </c>
      <c r="CQ107" s="297">
        <f>IF(AND('[1]BLOC PM'!$J178&gt;[1]synthèse!CH$14,'[1]BLOC PM'!$J178&lt;[1]synthèse!CH$14+0.1),1,0)</f>
        <v>0</v>
      </c>
      <c r="CR107" s="297">
        <f>IF(AND('[1]BLOC PM'!$J178&gt;[1]synthèse!CI$14,'[1]BLOC PM'!$J178&lt;[1]synthèse!CI$14+0.1),1,0)</f>
        <v>0</v>
      </c>
      <c r="CS107" s="297">
        <f>IF(AND('[1]BLOC PM'!$J178&gt;[1]synthèse!CJ$14,'[1]BLOC PM'!$J178&lt;[1]synthèse!CJ$14+0.1),1,0)</f>
        <v>0</v>
      </c>
      <c r="CT107" s="297">
        <f>IF(AND('[1]BLOC PM'!$J178&gt;[1]synthèse!CK$14,'[1]BLOC PM'!$J178&lt;[1]synthèse!CK$14+0.1),1,0)</f>
        <v>0</v>
      </c>
    </row>
    <row r="108" spans="1:103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80"/>
      <c r="O108" s="168"/>
      <c r="P108" s="168"/>
      <c r="Q108" s="168"/>
      <c r="R108" s="168"/>
      <c r="S108" s="168"/>
      <c r="T108" s="168"/>
      <c r="U108" s="298"/>
      <c r="V108" s="298"/>
      <c r="W108" s="294"/>
      <c r="Y108" s="294"/>
      <c r="Z108" s="294"/>
      <c r="AA108" s="294"/>
      <c r="AB108" s="294"/>
      <c r="AC108" s="294"/>
      <c r="AP108" s="297" t="str">
        <f>IF('[1]BLOC PM'!A179&lt;&gt;"",'[1]BLOC PM'!A179,"")</f>
        <v/>
      </c>
      <c r="AQ108" s="297">
        <f>IF(AND('[1]BLOC PM'!$J179&gt;[1]synthèse!AH$14,'[1]BLOC PM'!$J179&lt;[1]synthèse!AH$14+0.1),1,0)</f>
        <v>0</v>
      </c>
      <c r="AR108" s="297">
        <f>IF(AND('[1]BLOC PM'!$J179&gt;[1]synthèse!AI$14,'[1]BLOC PM'!$J179&lt;[1]synthèse!AI$14+0.1),1,0)</f>
        <v>0</v>
      </c>
      <c r="AS108" s="297">
        <f>IF(AND('[1]BLOC PM'!$J179&gt;[1]synthèse!AJ$14,'[1]BLOC PM'!$J179&lt;[1]synthèse!AJ$14+0.1),1,0)</f>
        <v>0</v>
      </c>
      <c r="AT108" s="297">
        <f>IF(AND('[1]BLOC PM'!$J179&gt;[1]synthèse!AK$14,'[1]BLOC PM'!$J179&lt;[1]synthèse!AK$14+0.1),1,0)</f>
        <v>0</v>
      </c>
      <c r="AU108" s="297">
        <f>IF(AND('[1]BLOC PM'!$J179&gt;[1]synthèse!AL$14,'[1]BLOC PM'!$J179&lt;[1]synthèse!AL$14+0.1),1,0)</f>
        <v>0</v>
      </c>
      <c r="AV108" s="297">
        <f>IF(AND('[1]BLOC PM'!$J179&gt;[1]synthèse!AM$14,'[1]BLOC PM'!$J179&lt;[1]synthèse!AM$14+0.1),1,0)</f>
        <v>0</v>
      </c>
      <c r="AW108" s="297">
        <f>IF(AND('[1]BLOC PM'!$J179&gt;[1]synthèse!AN$14,'[1]BLOC PM'!$J179&lt;[1]synthèse!AN$14+0.1),1,0)</f>
        <v>0</v>
      </c>
      <c r="AX108" s="297">
        <f>IF(AND('[1]BLOC PM'!$J179&gt;[1]synthèse!AO$14,'[1]BLOC PM'!$J179&lt;[1]synthèse!AO$14+0.1),1,0)</f>
        <v>0</v>
      </c>
      <c r="AY108" s="297">
        <f>IF(AND('[1]BLOC PM'!$J179&gt;[1]synthèse!AP$14,'[1]BLOC PM'!$J179&lt;[1]synthèse!AP$14+0.1),1,0)</f>
        <v>0</v>
      </c>
      <c r="AZ108" s="297">
        <f>IF(AND('[1]BLOC PM'!$J179&gt;[1]synthèse!AQ$14,'[1]BLOC PM'!$J179&lt;[1]synthèse!AQ$14+0.1),1,0)</f>
        <v>0</v>
      </c>
      <c r="BA108" s="297">
        <f>IF(AND('[1]BLOC PM'!$J179&gt;[1]synthèse!AR$14,'[1]BLOC PM'!$J179&lt;[1]synthèse!AR$14+0.1),1,0)</f>
        <v>0</v>
      </c>
      <c r="BB108" s="297">
        <f>IF(AND('[1]BLOC PM'!$J179&gt;[1]synthèse!AS$14,'[1]BLOC PM'!$J179&lt;[1]synthèse!AS$14+0.1),1,0)</f>
        <v>0</v>
      </c>
      <c r="BC108" s="297">
        <f>IF(AND('[1]BLOC PM'!$J179&gt;[1]synthèse!AT$14,'[1]BLOC PM'!$J179&lt;[1]synthèse!AT$14+0.1),1,0)</f>
        <v>0</v>
      </c>
      <c r="BD108" s="297">
        <f>IF(AND('[1]BLOC PM'!$J179&gt;[1]synthèse!AU$14,'[1]BLOC PM'!$J179&lt;[1]synthèse!AU$14+0.1),1,0)</f>
        <v>0</v>
      </c>
      <c r="BE108" s="297">
        <f>IF(AND('[1]BLOC PM'!$J179&gt;[1]synthèse!AV$14,'[1]BLOC PM'!$J179&lt;[1]synthèse!AV$14+0.1),1,0)</f>
        <v>0</v>
      </c>
      <c r="BF108" s="297">
        <f>IF(AND('[1]BLOC PM'!$J179&gt;[1]synthèse!AW$14,'[1]BLOC PM'!$J179&lt;[1]synthèse!AW$14+0.1),1,0)</f>
        <v>0</v>
      </c>
      <c r="BG108" s="297">
        <f>IF(AND('[1]BLOC PM'!$J179&gt;[1]synthèse!AX$14,'[1]BLOC PM'!$J179&lt;[1]synthèse!AX$14+0.1),1,0)</f>
        <v>0</v>
      </c>
      <c r="BH108" s="297">
        <f>IF(AND('[1]BLOC PM'!$J179&gt;[1]synthèse!AY$14,'[1]BLOC PM'!$J179&lt;[1]synthèse!AY$14+0.1),1,0)</f>
        <v>0</v>
      </c>
      <c r="BI108" s="297">
        <f>IF(AND('[1]BLOC PM'!$J179&gt;[1]synthèse!AZ$14,'[1]BLOC PM'!$J179&lt;[1]synthèse!AZ$14+0.1),1,0)</f>
        <v>0</v>
      </c>
      <c r="BJ108" s="297">
        <f>IF(AND('[1]BLOC PM'!$J179&gt;[1]synthèse!BA$14,'[1]BLOC PM'!$J179&lt;[1]synthèse!BA$14+0.1),1,0)</f>
        <v>0</v>
      </c>
      <c r="BK108" s="297">
        <f>IF(AND('[1]BLOC PM'!$J179&gt;[1]synthèse!BB$14,'[1]BLOC PM'!$J179&lt;[1]synthèse!BB$14+0.1),1,0)</f>
        <v>0</v>
      </c>
      <c r="BL108" s="297">
        <f>IF(AND('[1]BLOC PM'!$J179&gt;[1]synthèse!BC$14,'[1]BLOC PM'!$J179&lt;[1]synthèse!BC$14+0.1),1,0)</f>
        <v>0</v>
      </c>
      <c r="BM108" s="297">
        <f>IF(AND('[1]BLOC PM'!$J179&gt;[1]synthèse!BD$14,'[1]BLOC PM'!$J179&lt;[1]synthèse!BD$14+0.1),1,0)</f>
        <v>0</v>
      </c>
      <c r="BN108" s="297">
        <f>IF(AND('[1]BLOC PM'!$J179&gt;[1]synthèse!BE$14,'[1]BLOC PM'!$J179&lt;[1]synthèse!BE$14+0.1),1,0)</f>
        <v>0</v>
      </c>
      <c r="BO108" s="297">
        <f>IF(AND('[1]BLOC PM'!$J179&gt;[1]synthèse!BF$14,'[1]BLOC PM'!$J179&lt;[1]synthèse!BF$14+0.1),1,0)</f>
        <v>0</v>
      </c>
      <c r="BP108" s="297">
        <f>IF(AND('[1]BLOC PM'!$J179&gt;[1]synthèse!BG$14,'[1]BLOC PM'!$J179&lt;[1]synthèse!BG$14+0.1),1,0)</f>
        <v>0</v>
      </c>
      <c r="BQ108" s="297">
        <f>IF(AND('[1]BLOC PM'!$J179&gt;[1]synthèse!BH$14,'[1]BLOC PM'!$J179&lt;[1]synthèse!BH$14+0.1),1,0)</f>
        <v>0</v>
      </c>
      <c r="BR108" s="297">
        <f>IF(AND('[1]BLOC PM'!$J179&gt;[1]synthèse!BI$14,'[1]BLOC PM'!$J179&lt;[1]synthèse!BI$14+0.1),1,0)</f>
        <v>0</v>
      </c>
      <c r="BS108" s="297">
        <f>IF(AND('[1]BLOC PM'!$J179&gt;[1]synthèse!BJ$14,'[1]BLOC PM'!$J179&lt;[1]synthèse!BJ$14+0.1),1,0)</f>
        <v>0</v>
      </c>
      <c r="BT108" s="297">
        <f>IF(AND('[1]BLOC PM'!$J179&gt;[1]synthèse!BK$14,'[1]BLOC PM'!$J179&lt;[1]synthèse!BK$14+0.1),1,0)</f>
        <v>0</v>
      </c>
      <c r="BU108" s="297">
        <f>IF(AND('[1]BLOC PM'!$J179&gt;[1]synthèse!BL$14,'[1]BLOC PM'!$J179&lt;[1]synthèse!BL$14+0.1),1,0)</f>
        <v>0</v>
      </c>
      <c r="BV108" s="297">
        <f>IF(AND('[1]BLOC PM'!$J179&gt;[1]synthèse!BM$14,'[1]BLOC PM'!$J179&lt;[1]synthèse!BM$14+0.1),1,0)</f>
        <v>0</v>
      </c>
      <c r="BW108" s="297">
        <f>IF(AND('[1]BLOC PM'!$J179&gt;[1]synthèse!BN$14,'[1]BLOC PM'!$J179&lt;[1]synthèse!BN$14+0.1),1,0)</f>
        <v>0</v>
      </c>
      <c r="BX108" s="297">
        <f>IF(AND('[1]BLOC PM'!$J179&gt;[1]synthèse!BO$14,'[1]BLOC PM'!$J179&lt;[1]synthèse!BO$14+0.1),1,0)</f>
        <v>0</v>
      </c>
      <c r="BY108" s="297">
        <f>IF(AND('[1]BLOC PM'!$J179&gt;[1]synthèse!BP$14,'[1]BLOC PM'!$J179&lt;[1]synthèse!BP$14+0.1),1,0)</f>
        <v>0</v>
      </c>
      <c r="BZ108" s="297">
        <f>IF(AND('[1]BLOC PM'!$J179&gt;[1]synthèse!BQ$14,'[1]BLOC PM'!$J179&lt;[1]synthèse!BQ$14+0.1),1,0)</f>
        <v>0</v>
      </c>
      <c r="CA108" s="297">
        <f>IF(AND('[1]BLOC PM'!$J179&gt;[1]synthèse!BR$14,'[1]BLOC PM'!$J179&lt;[1]synthèse!BR$14+0.1),1,0)</f>
        <v>0</v>
      </c>
      <c r="CB108" s="297">
        <f>IF(AND('[1]BLOC PM'!$J179&gt;[1]synthèse!BS$14,'[1]BLOC PM'!$J179&lt;[1]synthèse!BS$14+0.1),1,0)</f>
        <v>0</v>
      </c>
      <c r="CC108" s="297">
        <f>IF(AND('[1]BLOC PM'!$J179&gt;[1]synthèse!BT$14,'[1]BLOC PM'!$J179&lt;[1]synthèse!BT$14+0.1),1,0)</f>
        <v>0</v>
      </c>
      <c r="CD108" s="297">
        <f>IF(AND('[1]BLOC PM'!$J179&gt;[1]synthèse!BU$14,'[1]BLOC PM'!$J179&lt;[1]synthèse!BU$14+0.1),1,0)</f>
        <v>0</v>
      </c>
      <c r="CE108" s="297">
        <f>IF(AND('[1]BLOC PM'!$J179&gt;[1]synthèse!BV$14,'[1]BLOC PM'!$J179&lt;[1]synthèse!BV$14+0.1),1,0)</f>
        <v>0</v>
      </c>
      <c r="CF108" s="297">
        <f>IF(AND('[1]BLOC PM'!$J179&gt;[1]synthèse!BW$14,'[1]BLOC PM'!$J179&lt;[1]synthèse!BW$14+0.1),1,0)</f>
        <v>0</v>
      </c>
      <c r="CG108" s="297">
        <f>IF(AND('[1]BLOC PM'!$J179&gt;[1]synthèse!BX$14,'[1]BLOC PM'!$J179&lt;[1]synthèse!BX$14+0.1),1,0)</f>
        <v>0</v>
      </c>
      <c r="CH108" s="297">
        <f>IF(AND('[1]BLOC PM'!$J179&gt;[1]synthèse!BY$14,'[1]BLOC PM'!$J179&lt;[1]synthèse!BY$14+0.1),1,0)</f>
        <v>0</v>
      </c>
      <c r="CI108" s="297">
        <f>IF(AND('[1]BLOC PM'!$J179&gt;[1]synthèse!BZ$14,'[1]BLOC PM'!$J179&lt;[1]synthèse!BZ$14+0.1),1,0)</f>
        <v>0</v>
      </c>
      <c r="CJ108" s="297">
        <f>IF(AND('[1]BLOC PM'!$J179&gt;[1]synthèse!CA$14,'[1]BLOC PM'!$J179&lt;[1]synthèse!CA$14+0.1),1,0)</f>
        <v>0</v>
      </c>
      <c r="CK108" s="297">
        <f>IF(AND('[1]BLOC PM'!$J179&gt;[1]synthèse!CB$14,'[1]BLOC PM'!$J179&lt;[1]synthèse!CB$14+0.1),1,0)</f>
        <v>0</v>
      </c>
      <c r="CL108" s="297">
        <f>IF(AND('[1]BLOC PM'!$J179&gt;[1]synthèse!CC$14,'[1]BLOC PM'!$J179&lt;[1]synthèse!CC$14+0.1),1,0)</f>
        <v>0</v>
      </c>
      <c r="CM108" s="297">
        <f>IF(AND('[1]BLOC PM'!$J179&gt;[1]synthèse!CD$14,'[1]BLOC PM'!$J179&lt;[1]synthèse!CD$14+0.1),1,0)</f>
        <v>0</v>
      </c>
      <c r="CN108" s="297">
        <f>IF(AND('[1]BLOC PM'!$J179&gt;[1]synthèse!CE$14,'[1]BLOC PM'!$J179&lt;[1]synthèse!CE$14+0.1),1,0)</f>
        <v>0</v>
      </c>
      <c r="CO108" s="297">
        <f>IF(AND('[1]BLOC PM'!$J179&gt;[1]synthèse!CF$14,'[1]BLOC PM'!$J179&lt;[1]synthèse!CF$14+0.1),1,0)</f>
        <v>0</v>
      </c>
      <c r="CP108" s="297">
        <f>IF(AND('[1]BLOC PM'!$J179&gt;[1]synthèse!CG$14,'[1]BLOC PM'!$J179&lt;[1]synthèse!CG$14+0.1),1,0)</f>
        <v>0</v>
      </c>
      <c r="CQ108" s="297">
        <f>IF(AND('[1]BLOC PM'!$J179&gt;[1]synthèse!CH$14,'[1]BLOC PM'!$J179&lt;[1]synthèse!CH$14+0.1),1,0)</f>
        <v>0</v>
      </c>
      <c r="CR108" s="297">
        <f>IF(AND('[1]BLOC PM'!$J179&gt;[1]synthèse!CI$14,'[1]BLOC PM'!$J179&lt;[1]synthèse!CI$14+0.1),1,0)</f>
        <v>0</v>
      </c>
      <c r="CS108" s="297">
        <f>IF(AND('[1]BLOC PM'!$J179&gt;[1]synthèse!CJ$14,'[1]BLOC PM'!$J179&lt;[1]synthèse!CJ$14+0.1),1,0)</f>
        <v>0</v>
      </c>
      <c r="CT108" s="297">
        <f>IF(AND('[1]BLOC PM'!$J179&gt;[1]synthèse!CK$14,'[1]BLOC PM'!$J179&lt;[1]synthèse!CK$14+0.1),1,0)</f>
        <v>0</v>
      </c>
    </row>
    <row r="109" spans="1:103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80"/>
      <c r="O109" s="168"/>
      <c r="P109" s="168"/>
      <c r="Q109" s="168"/>
      <c r="R109" s="168"/>
      <c r="S109" s="168"/>
      <c r="T109" s="168"/>
      <c r="U109" s="298"/>
      <c r="V109" s="298"/>
      <c r="W109" s="294"/>
      <c r="Y109" s="294"/>
      <c r="Z109" s="294"/>
      <c r="AA109" s="294"/>
      <c r="AB109" s="294"/>
      <c r="AC109" s="294"/>
      <c r="AP109" s="297" t="str">
        <f>IF('[1]BLOC PM'!A180&lt;&gt;"",'[1]BLOC PM'!A180,"")</f>
        <v/>
      </c>
      <c r="AQ109" s="297">
        <f>IF(AND('[1]BLOC PM'!$J180&gt;[1]synthèse!AH$14,'[1]BLOC PM'!$J180&lt;[1]synthèse!AH$14+0.1),1,0)</f>
        <v>0</v>
      </c>
      <c r="AR109" s="297">
        <f>IF(AND('[1]BLOC PM'!$J180&gt;[1]synthèse!AI$14,'[1]BLOC PM'!$J180&lt;[1]synthèse!AI$14+0.1),1,0)</f>
        <v>0</v>
      </c>
      <c r="AS109" s="297">
        <f>IF(AND('[1]BLOC PM'!$J180&gt;[1]synthèse!AJ$14,'[1]BLOC PM'!$J180&lt;[1]synthèse!AJ$14+0.1),1,0)</f>
        <v>0</v>
      </c>
      <c r="AT109" s="297">
        <f>IF(AND('[1]BLOC PM'!$J180&gt;[1]synthèse!AK$14,'[1]BLOC PM'!$J180&lt;[1]synthèse!AK$14+0.1),1,0)</f>
        <v>0</v>
      </c>
      <c r="AU109" s="297">
        <f>IF(AND('[1]BLOC PM'!$J180&gt;[1]synthèse!AL$14,'[1]BLOC PM'!$J180&lt;[1]synthèse!AL$14+0.1),1,0)</f>
        <v>0</v>
      </c>
      <c r="AV109" s="297">
        <f>IF(AND('[1]BLOC PM'!$J180&gt;[1]synthèse!AM$14,'[1]BLOC PM'!$J180&lt;[1]synthèse!AM$14+0.1),1,0)</f>
        <v>0</v>
      </c>
      <c r="AW109" s="297">
        <f>IF(AND('[1]BLOC PM'!$J180&gt;[1]synthèse!AN$14,'[1]BLOC PM'!$J180&lt;[1]synthèse!AN$14+0.1),1,0)</f>
        <v>0</v>
      </c>
      <c r="AX109" s="297">
        <f>IF(AND('[1]BLOC PM'!$J180&gt;[1]synthèse!AO$14,'[1]BLOC PM'!$J180&lt;[1]synthèse!AO$14+0.1),1,0)</f>
        <v>0</v>
      </c>
      <c r="AY109" s="297">
        <f>IF(AND('[1]BLOC PM'!$J180&gt;[1]synthèse!AP$14,'[1]BLOC PM'!$J180&lt;[1]synthèse!AP$14+0.1),1,0)</f>
        <v>0</v>
      </c>
      <c r="AZ109" s="297">
        <f>IF(AND('[1]BLOC PM'!$J180&gt;[1]synthèse!AQ$14,'[1]BLOC PM'!$J180&lt;[1]synthèse!AQ$14+0.1),1,0)</f>
        <v>0</v>
      </c>
      <c r="BA109" s="297">
        <f>IF(AND('[1]BLOC PM'!$J180&gt;[1]synthèse!AR$14,'[1]BLOC PM'!$J180&lt;[1]synthèse!AR$14+0.1),1,0)</f>
        <v>0</v>
      </c>
      <c r="BB109" s="297">
        <f>IF(AND('[1]BLOC PM'!$J180&gt;[1]synthèse!AS$14,'[1]BLOC PM'!$J180&lt;[1]synthèse!AS$14+0.1),1,0)</f>
        <v>0</v>
      </c>
      <c r="BC109" s="297">
        <f>IF(AND('[1]BLOC PM'!$J180&gt;[1]synthèse!AT$14,'[1]BLOC PM'!$J180&lt;[1]synthèse!AT$14+0.1),1,0)</f>
        <v>0</v>
      </c>
      <c r="BD109" s="297">
        <f>IF(AND('[1]BLOC PM'!$J180&gt;[1]synthèse!AU$14,'[1]BLOC PM'!$J180&lt;[1]synthèse!AU$14+0.1),1,0)</f>
        <v>0</v>
      </c>
      <c r="BE109" s="297">
        <f>IF(AND('[1]BLOC PM'!$J180&gt;[1]synthèse!AV$14,'[1]BLOC PM'!$J180&lt;[1]synthèse!AV$14+0.1),1,0)</f>
        <v>0</v>
      </c>
      <c r="BF109" s="297">
        <f>IF(AND('[1]BLOC PM'!$J180&gt;[1]synthèse!AW$14,'[1]BLOC PM'!$J180&lt;[1]synthèse!AW$14+0.1),1,0)</f>
        <v>0</v>
      </c>
      <c r="BG109" s="297">
        <f>IF(AND('[1]BLOC PM'!$J180&gt;[1]synthèse!AX$14,'[1]BLOC PM'!$J180&lt;[1]synthèse!AX$14+0.1),1,0)</f>
        <v>0</v>
      </c>
      <c r="BH109" s="297">
        <f>IF(AND('[1]BLOC PM'!$J180&gt;[1]synthèse!AY$14,'[1]BLOC PM'!$J180&lt;[1]synthèse!AY$14+0.1),1,0)</f>
        <v>0</v>
      </c>
      <c r="BI109" s="297">
        <f>IF(AND('[1]BLOC PM'!$J180&gt;[1]synthèse!AZ$14,'[1]BLOC PM'!$J180&lt;[1]synthèse!AZ$14+0.1),1,0)</f>
        <v>0</v>
      </c>
      <c r="BJ109" s="297">
        <f>IF(AND('[1]BLOC PM'!$J180&gt;[1]synthèse!BA$14,'[1]BLOC PM'!$J180&lt;[1]synthèse!BA$14+0.1),1,0)</f>
        <v>0</v>
      </c>
      <c r="BK109" s="297">
        <f>IF(AND('[1]BLOC PM'!$J180&gt;[1]synthèse!BB$14,'[1]BLOC PM'!$J180&lt;[1]synthèse!BB$14+0.1),1,0)</f>
        <v>0</v>
      </c>
      <c r="BL109" s="297">
        <f>IF(AND('[1]BLOC PM'!$J180&gt;[1]synthèse!BC$14,'[1]BLOC PM'!$J180&lt;[1]synthèse!BC$14+0.1),1,0)</f>
        <v>0</v>
      </c>
      <c r="BM109" s="297">
        <f>IF(AND('[1]BLOC PM'!$J180&gt;[1]synthèse!BD$14,'[1]BLOC PM'!$J180&lt;[1]synthèse!BD$14+0.1),1,0)</f>
        <v>0</v>
      </c>
      <c r="BN109" s="297">
        <f>IF(AND('[1]BLOC PM'!$J180&gt;[1]synthèse!BE$14,'[1]BLOC PM'!$J180&lt;[1]synthèse!BE$14+0.1),1,0)</f>
        <v>0</v>
      </c>
      <c r="BO109" s="297">
        <f>IF(AND('[1]BLOC PM'!$J180&gt;[1]synthèse!BF$14,'[1]BLOC PM'!$J180&lt;[1]synthèse!BF$14+0.1),1,0)</f>
        <v>0</v>
      </c>
      <c r="BP109" s="297">
        <f>IF(AND('[1]BLOC PM'!$J180&gt;[1]synthèse!BG$14,'[1]BLOC PM'!$J180&lt;[1]synthèse!BG$14+0.1),1,0)</f>
        <v>0</v>
      </c>
      <c r="BQ109" s="297">
        <f>IF(AND('[1]BLOC PM'!$J180&gt;[1]synthèse!BH$14,'[1]BLOC PM'!$J180&lt;[1]synthèse!BH$14+0.1),1,0)</f>
        <v>0</v>
      </c>
      <c r="BR109" s="297">
        <f>IF(AND('[1]BLOC PM'!$J180&gt;[1]synthèse!BI$14,'[1]BLOC PM'!$J180&lt;[1]synthèse!BI$14+0.1),1,0)</f>
        <v>0</v>
      </c>
      <c r="BS109" s="297">
        <f>IF(AND('[1]BLOC PM'!$J180&gt;[1]synthèse!BJ$14,'[1]BLOC PM'!$J180&lt;[1]synthèse!BJ$14+0.1),1,0)</f>
        <v>0</v>
      </c>
      <c r="BT109" s="297">
        <f>IF(AND('[1]BLOC PM'!$J180&gt;[1]synthèse!BK$14,'[1]BLOC PM'!$J180&lt;[1]synthèse!BK$14+0.1),1,0)</f>
        <v>0</v>
      </c>
      <c r="BU109" s="297">
        <f>IF(AND('[1]BLOC PM'!$J180&gt;[1]synthèse!BL$14,'[1]BLOC PM'!$J180&lt;[1]synthèse!BL$14+0.1),1,0)</f>
        <v>0</v>
      </c>
      <c r="BV109" s="297">
        <f>IF(AND('[1]BLOC PM'!$J180&gt;[1]synthèse!BM$14,'[1]BLOC PM'!$J180&lt;[1]synthèse!BM$14+0.1),1,0)</f>
        <v>0</v>
      </c>
      <c r="BW109" s="297">
        <f>IF(AND('[1]BLOC PM'!$J180&gt;[1]synthèse!BN$14,'[1]BLOC PM'!$J180&lt;[1]synthèse!BN$14+0.1),1,0)</f>
        <v>0</v>
      </c>
      <c r="BX109" s="297">
        <f>IF(AND('[1]BLOC PM'!$J180&gt;[1]synthèse!BO$14,'[1]BLOC PM'!$J180&lt;[1]synthèse!BO$14+0.1),1,0)</f>
        <v>0</v>
      </c>
      <c r="BY109" s="297">
        <f>IF(AND('[1]BLOC PM'!$J180&gt;[1]synthèse!BP$14,'[1]BLOC PM'!$J180&lt;[1]synthèse!BP$14+0.1),1,0)</f>
        <v>0</v>
      </c>
      <c r="BZ109" s="297">
        <f>IF(AND('[1]BLOC PM'!$J180&gt;[1]synthèse!BQ$14,'[1]BLOC PM'!$J180&lt;[1]synthèse!BQ$14+0.1),1,0)</f>
        <v>0</v>
      </c>
      <c r="CA109" s="297">
        <f>IF(AND('[1]BLOC PM'!$J180&gt;[1]synthèse!BR$14,'[1]BLOC PM'!$J180&lt;[1]synthèse!BR$14+0.1),1,0)</f>
        <v>0</v>
      </c>
      <c r="CB109" s="297">
        <f>IF(AND('[1]BLOC PM'!$J180&gt;[1]synthèse!BS$14,'[1]BLOC PM'!$J180&lt;[1]synthèse!BS$14+0.1),1,0)</f>
        <v>0</v>
      </c>
      <c r="CC109" s="297">
        <f>IF(AND('[1]BLOC PM'!$J180&gt;[1]synthèse!BT$14,'[1]BLOC PM'!$J180&lt;[1]synthèse!BT$14+0.1),1,0)</f>
        <v>0</v>
      </c>
      <c r="CD109" s="297">
        <f>IF(AND('[1]BLOC PM'!$J180&gt;[1]synthèse!BU$14,'[1]BLOC PM'!$J180&lt;[1]synthèse!BU$14+0.1),1,0)</f>
        <v>0</v>
      </c>
      <c r="CE109" s="297">
        <f>IF(AND('[1]BLOC PM'!$J180&gt;[1]synthèse!BV$14,'[1]BLOC PM'!$J180&lt;[1]synthèse!BV$14+0.1),1,0)</f>
        <v>0</v>
      </c>
      <c r="CF109" s="297">
        <f>IF(AND('[1]BLOC PM'!$J180&gt;[1]synthèse!BW$14,'[1]BLOC PM'!$J180&lt;[1]synthèse!BW$14+0.1),1,0)</f>
        <v>0</v>
      </c>
      <c r="CG109" s="297">
        <f>IF(AND('[1]BLOC PM'!$J180&gt;[1]synthèse!BX$14,'[1]BLOC PM'!$J180&lt;[1]synthèse!BX$14+0.1),1,0)</f>
        <v>0</v>
      </c>
      <c r="CH109" s="297">
        <f>IF(AND('[1]BLOC PM'!$J180&gt;[1]synthèse!BY$14,'[1]BLOC PM'!$J180&lt;[1]synthèse!BY$14+0.1),1,0)</f>
        <v>0</v>
      </c>
      <c r="CI109" s="297">
        <f>IF(AND('[1]BLOC PM'!$J180&gt;[1]synthèse!BZ$14,'[1]BLOC PM'!$J180&lt;[1]synthèse!BZ$14+0.1),1,0)</f>
        <v>0</v>
      </c>
      <c r="CJ109" s="297">
        <f>IF(AND('[1]BLOC PM'!$J180&gt;[1]synthèse!CA$14,'[1]BLOC PM'!$J180&lt;[1]synthèse!CA$14+0.1),1,0)</f>
        <v>0</v>
      </c>
      <c r="CK109" s="297">
        <f>IF(AND('[1]BLOC PM'!$J180&gt;[1]synthèse!CB$14,'[1]BLOC PM'!$J180&lt;[1]synthèse!CB$14+0.1),1,0)</f>
        <v>0</v>
      </c>
      <c r="CL109" s="297">
        <f>IF(AND('[1]BLOC PM'!$J180&gt;[1]synthèse!CC$14,'[1]BLOC PM'!$J180&lt;[1]synthèse!CC$14+0.1),1,0)</f>
        <v>0</v>
      </c>
      <c r="CM109" s="297">
        <f>IF(AND('[1]BLOC PM'!$J180&gt;[1]synthèse!CD$14,'[1]BLOC PM'!$J180&lt;[1]synthèse!CD$14+0.1),1,0)</f>
        <v>0</v>
      </c>
      <c r="CN109" s="297">
        <f>IF(AND('[1]BLOC PM'!$J180&gt;[1]synthèse!CE$14,'[1]BLOC PM'!$J180&lt;[1]synthèse!CE$14+0.1),1,0)</f>
        <v>0</v>
      </c>
      <c r="CO109" s="297">
        <f>IF(AND('[1]BLOC PM'!$J180&gt;[1]synthèse!CF$14,'[1]BLOC PM'!$J180&lt;[1]synthèse!CF$14+0.1),1,0)</f>
        <v>0</v>
      </c>
      <c r="CP109" s="297">
        <f>IF(AND('[1]BLOC PM'!$J180&gt;[1]synthèse!CG$14,'[1]BLOC PM'!$J180&lt;[1]synthèse!CG$14+0.1),1,0)</f>
        <v>0</v>
      </c>
      <c r="CQ109" s="297">
        <f>IF(AND('[1]BLOC PM'!$J180&gt;[1]synthèse!CH$14,'[1]BLOC PM'!$J180&lt;[1]synthèse!CH$14+0.1),1,0)</f>
        <v>0</v>
      </c>
      <c r="CR109" s="297">
        <f>IF(AND('[1]BLOC PM'!$J180&gt;[1]synthèse!CI$14,'[1]BLOC PM'!$J180&lt;[1]synthèse!CI$14+0.1),1,0)</f>
        <v>0</v>
      </c>
      <c r="CS109" s="297">
        <f>IF(AND('[1]BLOC PM'!$J180&gt;[1]synthèse!CJ$14,'[1]BLOC PM'!$J180&lt;[1]synthèse!CJ$14+0.1),1,0)</f>
        <v>0</v>
      </c>
      <c r="CT109" s="297">
        <f>IF(AND('[1]BLOC PM'!$J180&gt;[1]synthèse!CK$14,'[1]BLOC PM'!$J180&lt;[1]synthèse!CK$14+0.1),1,0)</f>
        <v>0</v>
      </c>
    </row>
    <row r="110" spans="1:103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80"/>
      <c r="O110" s="168"/>
      <c r="P110" s="168"/>
      <c r="Q110" s="168"/>
      <c r="R110" s="168"/>
      <c r="S110" s="168"/>
      <c r="T110" s="168"/>
      <c r="U110" s="298"/>
      <c r="V110" s="298"/>
      <c r="W110" s="294"/>
      <c r="Y110" s="294"/>
      <c r="Z110" s="294"/>
      <c r="AA110" s="294"/>
      <c r="AB110" s="294"/>
      <c r="AC110" s="294"/>
      <c r="AP110" s="297" t="str">
        <f>IF('[1]BLOC PM'!A181&lt;&gt;"",'[1]BLOC PM'!A181,"")</f>
        <v/>
      </c>
      <c r="AQ110" s="297">
        <f>IF(AND('[1]BLOC PM'!$J181&gt;[1]synthèse!AH$14,'[1]BLOC PM'!$J181&lt;[1]synthèse!AH$14+0.1),1,0)</f>
        <v>0</v>
      </c>
      <c r="AR110" s="297">
        <f>IF(AND('[1]BLOC PM'!$J181&gt;[1]synthèse!AI$14,'[1]BLOC PM'!$J181&lt;[1]synthèse!AI$14+0.1),1,0)</f>
        <v>0</v>
      </c>
      <c r="AS110" s="297">
        <f>IF(AND('[1]BLOC PM'!$J181&gt;[1]synthèse!AJ$14,'[1]BLOC PM'!$J181&lt;[1]synthèse!AJ$14+0.1),1,0)</f>
        <v>0</v>
      </c>
      <c r="AT110" s="297">
        <f>IF(AND('[1]BLOC PM'!$J181&gt;[1]synthèse!AK$14,'[1]BLOC PM'!$J181&lt;[1]synthèse!AK$14+0.1),1,0)</f>
        <v>0</v>
      </c>
      <c r="AU110" s="297">
        <f>IF(AND('[1]BLOC PM'!$J181&gt;[1]synthèse!AL$14,'[1]BLOC PM'!$J181&lt;[1]synthèse!AL$14+0.1),1,0)</f>
        <v>0</v>
      </c>
      <c r="AV110" s="297">
        <f>IF(AND('[1]BLOC PM'!$J181&gt;[1]synthèse!AM$14,'[1]BLOC PM'!$J181&lt;[1]synthèse!AM$14+0.1),1,0)</f>
        <v>0</v>
      </c>
      <c r="AW110" s="297">
        <f>IF(AND('[1]BLOC PM'!$J181&gt;[1]synthèse!AN$14,'[1]BLOC PM'!$J181&lt;[1]synthèse!AN$14+0.1),1,0)</f>
        <v>0</v>
      </c>
      <c r="AX110" s="297">
        <f>IF(AND('[1]BLOC PM'!$J181&gt;[1]synthèse!AO$14,'[1]BLOC PM'!$J181&lt;[1]synthèse!AO$14+0.1),1,0)</f>
        <v>0</v>
      </c>
      <c r="AY110" s="297">
        <f>IF(AND('[1]BLOC PM'!$J181&gt;[1]synthèse!AP$14,'[1]BLOC PM'!$J181&lt;[1]synthèse!AP$14+0.1),1,0)</f>
        <v>0</v>
      </c>
      <c r="AZ110" s="297">
        <f>IF(AND('[1]BLOC PM'!$J181&gt;[1]synthèse!AQ$14,'[1]BLOC PM'!$J181&lt;[1]synthèse!AQ$14+0.1),1,0)</f>
        <v>0</v>
      </c>
      <c r="BA110" s="297">
        <f>IF(AND('[1]BLOC PM'!$J181&gt;[1]synthèse!AR$14,'[1]BLOC PM'!$J181&lt;[1]synthèse!AR$14+0.1),1,0)</f>
        <v>0</v>
      </c>
      <c r="BB110" s="297">
        <f>IF(AND('[1]BLOC PM'!$J181&gt;[1]synthèse!AS$14,'[1]BLOC PM'!$J181&lt;[1]synthèse!AS$14+0.1),1,0)</f>
        <v>0</v>
      </c>
      <c r="BC110" s="297">
        <f>IF(AND('[1]BLOC PM'!$J181&gt;[1]synthèse!AT$14,'[1]BLOC PM'!$J181&lt;[1]synthèse!AT$14+0.1),1,0)</f>
        <v>0</v>
      </c>
      <c r="BD110" s="297">
        <f>IF(AND('[1]BLOC PM'!$J181&gt;[1]synthèse!AU$14,'[1]BLOC PM'!$J181&lt;[1]synthèse!AU$14+0.1),1,0)</f>
        <v>0</v>
      </c>
      <c r="BE110" s="297">
        <f>IF(AND('[1]BLOC PM'!$J181&gt;[1]synthèse!AV$14,'[1]BLOC PM'!$J181&lt;[1]synthèse!AV$14+0.1),1,0)</f>
        <v>0</v>
      </c>
      <c r="BF110" s="297">
        <f>IF(AND('[1]BLOC PM'!$J181&gt;[1]synthèse!AW$14,'[1]BLOC PM'!$J181&lt;[1]synthèse!AW$14+0.1),1,0)</f>
        <v>0</v>
      </c>
      <c r="BG110" s="297">
        <f>IF(AND('[1]BLOC PM'!$J181&gt;[1]synthèse!AX$14,'[1]BLOC PM'!$J181&lt;[1]synthèse!AX$14+0.1),1,0)</f>
        <v>0</v>
      </c>
      <c r="BH110" s="297">
        <f>IF(AND('[1]BLOC PM'!$J181&gt;[1]synthèse!AY$14,'[1]BLOC PM'!$J181&lt;[1]synthèse!AY$14+0.1),1,0)</f>
        <v>0</v>
      </c>
      <c r="BI110" s="297">
        <f>IF(AND('[1]BLOC PM'!$J181&gt;[1]synthèse!AZ$14,'[1]BLOC PM'!$J181&lt;[1]synthèse!AZ$14+0.1),1,0)</f>
        <v>0</v>
      </c>
      <c r="BJ110" s="297">
        <f>IF(AND('[1]BLOC PM'!$J181&gt;[1]synthèse!BA$14,'[1]BLOC PM'!$J181&lt;[1]synthèse!BA$14+0.1),1,0)</f>
        <v>0</v>
      </c>
      <c r="BK110" s="297">
        <f>IF(AND('[1]BLOC PM'!$J181&gt;[1]synthèse!BB$14,'[1]BLOC PM'!$J181&lt;[1]synthèse!BB$14+0.1),1,0)</f>
        <v>0</v>
      </c>
      <c r="BL110" s="297">
        <f>IF(AND('[1]BLOC PM'!$J181&gt;[1]synthèse!BC$14,'[1]BLOC PM'!$J181&lt;[1]synthèse!BC$14+0.1),1,0)</f>
        <v>0</v>
      </c>
      <c r="BM110" s="297">
        <f>IF(AND('[1]BLOC PM'!$J181&gt;[1]synthèse!BD$14,'[1]BLOC PM'!$J181&lt;[1]synthèse!BD$14+0.1),1,0)</f>
        <v>0</v>
      </c>
      <c r="BN110" s="297">
        <f>IF(AND('[1]BLOC PM'!$J181&gt;[1]synthèse!BE$14,'[1]BLOC PM'!$J181&lt;[1]synthèse!BE$14+0.1),1,0)</f>
        <v>0</v>
      </c>
      <c r="BO110" s="297">
        <f>IF(AND('[1]BLOC PM'!$J181&gt;[1]synthèse!BF$14,'[1]BLOC PM'!$J181&lt;[1]synthèse!BF$14+0.1),1,0)</f>
        <v>0</v>
      </c>
      <c r="BP110" s="297">
        <f>IF(AND('[1]BLOC PM'!$J181&gt;[1]synthèse!BG$14,'[1]BLOC PM'!$J181&lt;[1]synthèse!BG$14+0.1),1,0)</f>
        <v>0</v>
      </c>
      <c r="BQ110" s="297">
        <f>IF(AND('[1]BLOC PM'!$J181&gt;[1]synthèse!BH$14,'[1]BLOC PM'!$J181&lt;[1]synthèse!BH$14+0.1),1,0)</f>
        <v>0</v>
      </c>
      <c r="BR110" s="297">
        <f>IF(AND('[1]BLOC PM'!$J181&gt;[1]synthèse!BI$14,'[1]BLOC PM'!$J181&lt;[1]synthèse!BI$14+0.1),1,0)</f>
        <v>0</v>
      </c>
      <c r="BS110" s="297">
        <f>IF(AND('[1]BLOC PM'!$J181&gt;[1]synthèse!BJ$14,'[1]BLOC PM'!$J181&lt;[1]synthèse!BJ$14+0.1),1,0)</f>
        <v>0</v>
      </c>
      <c r="BT110" s="297">
        <f>IF(AND('[1]BLOC PM'!$J181&gt;[1]synthèse!BK$14,'[1]BLOC PM'!$J181&lt;[1]synthèse!BK$14+0.1),1,0)</f>
        <v>0</v>
      </c>
      <c r="BU110" s="297">
        <f>IF(AND('[1]BLOC PM'!$J181&gt;[1]synthèse!BL$14,'[1]BLOC PM'!$J181&lt;[1]synthèse!BL$14+0.1),1,0)</f>
        <v>0</v>
      </c>
      <c r="BV110" s="297">
        <f>IF(AND('[1]BLOC PM'!$J181&gt;[1]synthèse!BM$14,'[1]BLOC PM'!$J181&lt;[1]synthèse!BM$14+0.1),1,0)</f>
        <v>0</v>
      </c>
      <c r="BW110" s="297">
        <f>IF(AND('[1]BLOC PM'!$J181&gt;[1]synthèse!BN$14,'[1]BLOC PM'!$J181&lt;[1]synthèse!BN$14+0.1),1,0)</f>
        <v>0</v>
      </c>
      <c r="BX110" s="297">
        <f>IF(AND('[1]BLOC PM'!$J181&gt;[1]synthèse!BO$14,'[1]BLOC PM'!$J181&lt;[1]synthèse!BO$14+0.1),1,0)</f>
        <v>0</v>
      </c>
      <c r="BY110" s="297">
        <f>IF(AND('[1]BLOC PM'!$J181&gt;[1]synthèse!BP$14,'[1]BLOC PM'!$J181&lt;[1]synthèse!BP$14+0.1),1,0)</f>
        <v>0</v>
      </c>
      <c r="BZ110" s="297">
        <f>IF(AND('[1]BLOC PM'!$J181&gt;[1]synthèse!BQ$14,'[1]BLOC PM'!$J181&lt;[1]synthèse!BQ$14+0.1),1,0)</f>
        <v>0</v>
      </c>
      <c r="CA110" s="297">
        <f>IF(AND('[1]BLOC PM'!$J181&gt;[1]synthèse!BR$14,'[1]BLOC PM'!$J181&lt;[1]synthèse!BR$14+0.1),1,0)</f>
        <v>0</v>
      </c>
      <c r="CB110" s="297">
        <f>IF(AND('[1]BLOC PM'!$J181&gt;[1]synthèse!BS$14,'[1]BLOC PM'!$J181&lt;[1]synthèse!BS$14+0.1),1,0)</f>
        <v>0</v>
      </c>
      <c r="CC110" s="297">
        <f>IF(AND('[1]BLOC PM'!$J181&gt;[1]synthèse!BT$14,'[1]BLOC PM'!$J181&lt;[1]synthèse!BT$14+0.1),1,0)</f>
        <v>0</v>
      </c>
      <c r="CD110" s="297">
        <f>IF(AND('[1]BLOC PM'!$J181&gt;[1]synthèse!BU$14,'[1]BLOC PM'!$J181&lt;[1]synthèse!BU$14+0.1),1,0)</f>
        <v>0</v>
      </c>
      <c r="CE110" s="297">
        <f>IF(AND('[1]BLOC PM'!$J181&gt;[1]synthèse!BV$14,'[1]BLOC PM'!$J181&lt;[1]synthèse!BV$14+0.1),1,0)</f>
        <v>0</v>
      </c>
      <c r="CF110" s="297">
        <f>IF(AND('[1]BLOC PM'!$J181&gt;[1]synthèse!BW$14,'[1]BLOC PM'!$J181&lt;[1]synthèse!BW$14+0.1),1,0)</f>
        <v>0</v>
      </c>
      <c r="CG110" s="297">
        <f>IF(AND('[1]BLOC PM'!$J181&gt;[1]synthèse!BX$14,'[1]BLOC PM'!$J181&lt;[1]synthèse!BX$14+0.1),1,0)</f>
        <v>0</v>
      </c>
      <c r="CH110" s="297">
        <f>IF(AND('[1]BLOC PM'!$J181&gt;[1]synthèse!BY$14,'[1]BLOC PM'!$J181&lt;[1]synthèse!BY$14+0.1),1,0)</f>
        <v>0</v>
      </c>
      <c r="CI110" s="297">
        <f>IF(AND('[1]BLOC PM'!$J181&gt;[1]synthèse!BZ$14,'[1]BLOC PM'!$J181&lt;[1]synthèse!BZ$14+0.1),1,0)</f>
        <v>0</v>
      </c>
      <c r="CJ110" s="297">
        <f>IF(AND('[1]BLOC PM'!$J181&gt;[1]synthèse!CA$14,'[1]BLOC PM'!$J181&lt;[1]synthèse!CA$14+0.1),1,0)</f>
        <v>0</v>
      </c>
      <c r="CK110" s="297">
        <f>IF(AND('[1]BLOC PM'!$J181&gt;[1]synthèse!CB$14,'[1]BLOC PM'!$J181&lt;[1]synthèse!CB$14+0.1),1,0)</f>
        <v>0</v>
      </c>
      <c r="CL110" s="297">
        <f>IF(AND('[1]BLOC PM'!$J181&gt;[1]synthèse!CC$14,'[1]BLOC PM'!$J181&lt;[1]synthèse!CC$14+0.1),1,0)</f>
        <v>0</v>
      </c>
      <c r="CM110" s="297">
        <f>IF(AND('[1]BLOC PM'!$J181&gt;[1]synthèse!CD$14,'[1]BLOC PM'!$J181&lt;[1]synthèse!CD$14+0.1),1,0)</f>
        <v>0</v>
      </c>
      <c r="CN110" s="297">
        <f>IF(AND('[1]BLOC PM'!$J181&gt;[1]synthèse!CE$14,'[1]BLOC PM'!$J181&lt;[1]synthèse!CE$14+0.1),1,0)</f>
        <v>0</v>
      </c>
      <c r="CO110" s="297">
        <f>IF(AND('[1]BLOC PM'!$J181&gt;[1]synthèse!CF$14,'[1]BLOC PM'!$J181&lt;[1]synthèse!CF$14+0.1),1,0)</f>
        <v>0</v>
      </c>
      <c r="CP110" s="297">
        <f>IF(AND('[1]BLOC PM'!$J181&gt;[1]synthèse!CG$14,'[1]BLOC PM'!$J181&lt;[1]synthèse!CG$14+0.1),1,0)</f>
        <v>0</v>
      </c>
      <c r="CQ110" s="297">
        <f>IF(AND('[1]BLOC PM'!$J181&gt;[1]synthèse!CH$14,'[1]BLOC PM'!$J181&lt;[1]synthèse!CH$14+0.1),1,0)</f>
        <v>0</v>
      </c>
      <c r="CR110" s="297">
        <f>IF(AND('[1]BLOC PM'!$J181&gt;[1]synthèse!CI$14,'[1]BLOC PM'!$J181&lt;[1]synthèse!CI$14+0.1),1,0)</f>
        <v>0</v>
      </c>
      <c r="CS110" s="297">
        <f>IF(AND('[1]BLOC PM'!$J181&gt;[1]synthèse!CJ$14,'[1]BLOC PM'!$J181&lt;[1]synthèse!CJ$14+0.1),1,0)</f>
        <v>0</v>
      </c>
      <c r="CT110" s="297">
        <f>IF(AND('[1]BLOC PM'!$J181&gt;[1]synthèse!CK$14,'[1]BLOC PM'!$J181&lt;[1]synthèse!CK$14+0.1),1,0)</f>
        <v>0</v>
      </c>
    </row>
    <row r="111" spans="1:103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80"/>
      <c r="O111" s="168"/>
      <c r="P111" s="168"/>
      <c r="Q111" s="168"/>
      <c r="R111" s="168"/>
      <c r="S111" s="168"/>
      <c r="T111" s="168"/>
      <c r="U111" s="298"/>
      <c r="V111" s="298"/>
      <c r="W111" s="294"/>
      <c r="Y111" s="294"/>
      <c r="Z111" s="294"/>
      <c r="AA111" s="294"/>
      <c r="AB111" s="294"/>
      <c r="AC111" s="294"/>
      <c r="AP111" s="297" t="str">
        <f>IF('[1]BLOC PM'!A182&lt;&gt;"",'[1]BLOC PM'!A182,"")</f>
        <v/>
      </c>
      <c r="AQ111" s="297">
        <f>IF(AND('[1]BLOC PM'!$J182&gt;[1]synthèse!AH$14,'[1]BLOC PM'!$J182&lt;[1]synthèse!AH$14+0.1),1,0)</f>
        <v>0</v>
      </c>
      <c r="AR111" s="297">
        <f>IF(AND('[1]BLOC PM'!$J182&gt;[1]synthèse!AI$14,'[1]BLOC PM'!$J182&lt;[1]synthèse!AI$14+0.1),1,0)</f>
        <v>0</v>
      </c>
      <c r="AS111" s="297">
        <f>IF(AND('[1]BLOC PM'!$J182&gt;[1]synthèse!AJ$14,'[1]BLOC PM'!$J182&lt;[1]synthèse!AJ$14+0.1),1,0)</f>
        <v>0</v>
      </c>
      <c r="AT111" s="297">
        <f>IF(AND('[1]BLOC PM'!$J182&gt;[1]synthèse!AK$14,'[1]BLOC PM'!$J182&lt;[1]synthèse!AK$14+0.1),1,0)</f>
        <v>0</v>
      </c>
      <c r="AU111" s="297">
        <f>IF(AND('[1]BLOC PM'!$J182&gt;[1]synthèse!AL$14,'[1]BLOC PM'!$J182&lt;[1]synthèse!AL$14+0.1),1,0)</f>
        <v>0</v>
      </c>
      <c r="AV111" s="297">
        <f>IF(AND('[1]BLOC PM'!$J182&gt;[1]synthèse!AM$14,'[1]BLOC PM'!$J182&lt;[1]synthèse!AM$14+0.1),1,0)</f>
        <v>0</v>
      </c>
      <c r="AW111" s="297">
        <f>IF(AND('[1]BLOC PM'!$J182&gt;[1]synthèse!AN$14,'[1]BLOC PM'!$J182&lt;[1]synthèse!AN$14+0.1),1,0)</f>
        <v>0</v>
      </c>
      <c r="AX111" s="297">
        <f>IF(AND('[1]BLOC PM'!$J182&gt;[1]synthèse!AO$14,'[1]BLOC PM'!$J182&lt;[1]synthèse!AO$14+0.1),1,0)</f>
        <v>0</v>
      </c>
      <c r="AY111" s="297">
        <f>IF(AND('[1]BLOC PM'!$J182&gt;[1]synthèse!AP$14,'[1]BLOC PM'!$J182&lt;[1]synthèse!AP$14+0.1),1,0)</f>
        <v>0</v>
      </c>
      <c r="AZ111" s="297">
        <f>IF(AND('[1]BLOC PM'!$J182&gt;[1]synthèse!AQ$14,'[1]BLOC PM'!$J182&lt;[1]synthèse!AQ$14+0.1),1,0)</f>
        <v>0</v>
      </c>
      <c r="BA111" s="297">
        <f>IF(AND('[1]BLOC PM'!$J182&gt;[1]synthèse!AR$14,'[1]BLOC PM'!$J182&lt;[1]synthèse!AR$14+0.1),1,0)</f>
        <v>0</v>
      </c>
      <c r="BB111" s="297">
        <f>IF(AND('[1]BLOC PM'!$J182&gt;[1]synthèse!AS$14,'[1]BLOC PM'!$J182&lt;[1]synthèse!AS$14+0.1),1,0)</f>
        <v>0</v>
      </c>
      <c r="BC111" s="297">
        <f>IF(AND('[1]BLOC PM'!$J182&gt;[1]synthèse!AT$14,'[1]BLOC PM'!$J182&lt;[1]synthèse!AT$14+0.1),1,0)</f>
        <v>0</v>
      </c>
      <c r="BD111" s="297">
        <f>IF(AND('[1]BLOC PM'!$J182&gt;[1]synthèse!AU$14,'[1]BLOC PM'!$J182&lt;[1]synthèse!AU$14+0.1),1,0)</f>
        <v>0</v>
      </c>
      <c r="BE111" s="297">
        <f>IF(AND('[1]BLOC PM'!$J182&gt;[1]synthèse!AV$14,'[1]BLOC PM'!$J182&lt;[1]synthèse!AV$14+0.1),1,0)</f>
        <v>0</v>
      </c>
      <c r="BF111" s="297">
        <f>IF(AND('[1]BLOC PM'!$J182&gt;[1]synthèse!AW$14,'[1]BLOC PM'!$J182&lt;[1]synthèse!AW$14+0.1),1,0)</f>
        <v>0</v>
      </c>
      <c r="BG111" s="297">
        <f>IF(AND('[1]BLOC PM'!$J182&gt;[1]synthèse!AX$14,'[1]BLOC PM'!$J182&lt;[1]synthèse!AX$14+0.1),1,0)</f>
        <v>0</v>
      </c>
      <c r="BH111" s="297">
        <f>IF(AND('[1]BLOC PM'!$J182&gt;[1]synthèse!AY$14,'[1]BLOC PM'!$J182&lt;[1]synthèse!AY$14+0.1),1,0)</f>
        <v>0</v>
      </c>
      <c r="BI111" s="297">
        <f>IF(AND('[1]BLOC PM'!$J182&gt;[1]synthèse!AZ$14,'[1]BLOC PM'!$J182&lt;[1]synthèse!AZ$14+0.1),1,0)</f>
        <v>0</v>
      </c>
      <c r="BJ111" s="297">
        <f>IF(AND('[1]BLOC PM'!$J182&gt;[1]synthèse!BA$14,'[1]BLOC PM'!$J182&lt;[1]synthèse!BA$14+0.1),1,0)</f>
        <v>0</v>
      </c>
      <c r="BK111" s="297">
        <f>IF(AND('[1]BLOC PM'!$J182&gt;[1]synthèse!BB$14,'[1]BLOC PM'!$J182&lt;[1]synthèse!BB$14+0.1),1,0)</f>
        <v>0</v>
      </c>
      <c r="BL111" s="297">
        <f>IF(AND('[1]BLOC PM'!$J182&gt;[1]synthèse!BC$14,'[1]BLOC PM'!$J182&lt;[1]synthèse!BC$14+0.1),1,0)</f>
        <v>0</v>
      </c>
      <c r="BM111" s="297">
        <f>IF(AND('[1]BLOC PM'!$J182&gt;[1]synthèse!BD$14,'[1]BLOC PM'!$J182&lt;[1]synthèse!BD$14+0.1),1,0)</f>
        <v>0</v>
      </c>
      <c r="BN111" s="297">
        <f>IF(AND('[1]BLOC PM'!$J182&gt;[1]synthèse!BE$14,'[1]BLOC PM'!$J182&lt;[1]synthèse!BE$14+0.1),1,0)</f>
        <v>0</v>
      </c>
      <c r="BO111" s="297">
        <f>IF(AND('[1]BLOC PM'!$J182&gt;[1]synthèse!BF$14,'[1]BLOC PM'!$J182&lt;[1]synthèse!BF$14+0.1),1,0)</f>
        <v>0</v>
      </c>
      <c r="BP111" s="297">
        <f>IF(AND('[1]BLOC PM'!$J182&gt;[1]synthèse!BG$14,'[1]BLOC PM'!$J182&lt;[1]synthèse!BG$14+0.1),1,0)</f>
        <v>0</v>
      </c>
      <c r="BQ111" s="297">
        <f>IF(AND('[1]BLOC PM'!$J182&gt;[1]synthèse!BH$14,'[1]BLOC PM'!$J182&lt;[1]synthèse!BH$14+0.1),1,0)</f>
        <v>0</v>
      </c>
      <c r="BR111" s="297">
        <f>IF(AND('[1]BLOC PM'!$J182&gt;[1]synthèse!BI$14,'[1]BLOC PM'!$J182&lt;[1]synthèse!BI$14+0.1),1,0)</f>
        <v>0</v>
      </c>
      <c r="BS111" s="297">
        <f>IF(AND('[1]BLOC PM'!$J182&gt;[1]synthèse!BJ$14,'[1]BLOC PM'!$J182&lt;[1]synthèse!BJ$14+0.1),1,0)</f>
        <v>0</v>
      </c>
      <c r="BT111" s="297">
        <f>IF(AND('[1]BLOC PM'!$J182&gt;[1]synthèse!BK$14,'[1]BLOC PM'!$J182&lt;[1]synthèse!BK$14+0.1),1,0)</f>
        <v>0</v>
      </c>
      <c r="BU111" s="297">
        <f>IF(AND('[1]BLOC PM'!$J182&gt;[1]synthèse!BL$14,'[1]BLOC PM'!$J182&lt;[1]synthèse!BL$14+0.1),1,0)</f>
        <v>0</v>
      </c>
      <c r="BV111" s="297">
        <f>IF(AND('[1]BLOC PM'!$J182&gt;[1]synthèse!BM$14,'[1]BLOC PM'!$J182&lt;[1]synthèse!BM$14+0.1),1,0)</f>
        <v>0</v>
      </c>
      <c r="BW111" s="297">
        <f>IF(AND('[1]BLOC PM'!$J182&gt;[1]synthèse!BN$14,'[1]BLOC PM'!$J182&lt;[1]synthèse!BN$14+0.1),1,0)</f>
        <v>0</v>
      </c>
      <c r="BX111" s="297">
        <f>IF(AND('[1]BLOC PM'!$J182&gt;[1]synthèse!BO$14,'[1]BLOC PM'!$J182&lt;[1]synthèse!BO$14+0.1),1,0)</f>
        <v>0</v>
      </c>
      <c r="BY111" s="297">
        <f>IF(AND('[1]BLOC PM'!$J182&gt;[1]synthèse!BP$14,'[1]BLOC PM'!$J182&lt;[1]synthèse!BP$14+0.1),1,0)</f>
        <v>0</v>
      </c>
      <c r="BZ111" s="297">
        <f>IF(AND('[1]BLOC PM'!$J182&gt;[1]synthèse!BQ$14,'[1]BLOC PM'!$J182&lt;[1]synthèse!BQ$14+0.1),1,0)</f>
        <v>0</v>
      </c>
      <c r="CA111" s="297">
        <f>IF(AND('[1]BLOC PM'!$J182&gt;[1]synthèse!BR$14,'[1]BLOC PM'!$J182&lt;[1]synthèse!BR$14+0.1),1,0)</f>
        <v>0</v>
      </c>
      <c r="CB111" s="297">
        <f>IF(AND('[1]BLOC PM'!$J182&gt;[1]synthèse!BS$14,'[1]BLOC PM'!$J182&lt;[1]synthèse!BS$14+0.1),1,0)</f>
        <v>0</v>
      </c>
      <c r="CC111" s="297">
        <f>IF(AND('[1]BLOC PM'!$J182&gt;[1]synthèse!BT$14,'[1]BLOC PM'!$J182&lt;[1]synthèse!BT$14+0.1),1,0)</f>
        <v>0</v>
      </c>
      <c r="CD111" s="297">
        <f>IF(AND('[1]BLOC PM'!$J182&gt;[1]synthèse!BU$14,'[1]BLOC PM'!$J182&lt;[1]synthèse!BU$14+0.1),1,0)</f>
        <v>0</v>
      </c>
      <c r="CE111" s="297">
        <f>IF(AND('[1]BLOC PM'!$J182&gt;[1]synthèse!BV$14,'[1]BLOC PM'!$J182&lt;[1]synthèse!BV$14+0.1),1,0)</f>
        <v>0</v>
      </c>
      <c r="CF111" s="297">
        <f>IF(AND('[1]BLOC PM'!$J182&gt;[1]synthèse!BW$14,'[1]BLOC PM'!$J182&lt;[1]synthèse!BW$14+0.1),1,0)</f>
        <v>0</v>
      </c>
      <c r="CG111" s="297">
        <f>IF(AND('[1]BLOC PM'!$J182&gt;[1]synthèse!BX$14,'[1]BLOC PM'!$J182&lt;[1]synthèse!BX$14+0.1),1,0)</f>
        <v>0</v>
      </c>
      <c r="CH111" s="297">
        <f>IF(AND('[1]BLOC PM'!$J182&gt;[1]synthèse!BY$14,'[1]BLOC PM'!$J182&lt;[1]synthèse!BY$14+0.1),1,0)</f>
        <v>0</v>
      </c>
      <c r="CI111" s="297">
        <f>IF(AND('[1]BLOC PM'!$J182&gt;[1]synthèse!BZ$14,'[1]BLOC PM'!$J182&lt;[1]synthèse!BZ$14+0.1),1,0)</f>
        <v>0</v>
      </c>
      <c r="CJ111" s="297">
        <f>IF(AND('[1]BLOC PM'!$J182&gt;[1]synthèse!CA$14,'[1]BLOC PM'!$J182&lt;[1]synthèse!CA$14+0.1),1,0)</f>
        <v>0</v>
      </c>
      <c r="CK111" s="297">
        <f>IF(AND('[1]BLOC PM'!$J182&gt;[1]synthèse!CB$14,'[1]BLOC PM'!$J182&lt;[1]synthèse!CB$14+0.1),1,0)</f>
        <v>0</v>
      </c>
      <c r="CL111" s="297">
        <f>IF(AND('[1]BLOC PM'!$J182&gt;[1]synthèse!CC$14,'[1]BLOC PM'!$J182&lt;[1]synthèse!CC$14+0.1),1,0)</f>
        <v>0</v>
      </c>
      <c r="CM111" s="297">
        <f>IF(AND('[1]BLOC PM'!$J182&gt;[1]synthèse!CD$14,'[1]BLOC PM'!$J182&lt;[1]synthèse!CD$14+0.1),1,0)</f>
        <v>0</v>
      </c>
      <c r="CN111" s="297">
        <f>IF(AND('[1]BLOC PM'!$J182&gt;[1]synthèse!CE$14,'[1]BLOC PM'!$J182&lt;[1]synthèse!CE$14+0.1),1,0)</f>
        <v>0</v>
      </c>
      <c r="CO111" s="297">
        <f>IF(AND('[1]BLOC PM'!$J182&gt;[1]synthèse!CF$14,'[1]BLOC PM'!$J182&lt;[1]synthèse!CF$14+0.1),1,0)</f>
        <v>0</v>
      </c>
      <c r="CP111" s="297">
        <f>IF(AND('[1]BLOC PM'!$J182&gt;[1]synthèse!CG$14,'[1]BLOC PM'!$J182&lt;[1]synthèse!CG$14+0.1),1,0)</f>
        <v>0</v>
      </c>
      <c r="CQ111" s="297">
        <f>IF(AND('[1]BLOC PM'!$J182&gt;[1]synthèse!CH$14,'[1]BLOC PM'!$J182&lt;[1]synthèse!CH$14+0.1),1,0)</f>
        <v>0</v>
      </c>
      <c r="CR111" s="297">
        <f>IF(AND('[1]BLOC PM'!$J182&gt;[1]synthèse!CI$14,'[1]BLOC PM'!$J182&lt;[1]synthèse!CI$14+0.1),1,0)</f>
        <v>0</v>
      </c>
      <c r="CS111" s="297">
        <f>IF(AND('[1]BLOC PM'!$J182&gt;[1]synthèse!CJ$14,'[1]BLOC PM'!$J182&lt;[1]synthèse!CJ$14+0.1),1,0)</f>
        <v>0</v>
      </c>
      <c r="CT111" s="297">
        <f>IF(AND('[1]BLOC PM'!$J182&gt;[1]synthèse!CK$14,'[1]BLOC PM'!$J182&lt;[1]synthèse!CK$14+0.1),1,0)</f>
        <v>0</v>
      </c>
    </row>
    <row r="112" spans="1:103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80"/>
      <c r="O112" s="168"/>
      <c r="P112" s="168"/>
      <c r="Q112" s="168"/>
      <c r="R112" s="168"/>
      <c r="S112" s="168"/>
      <c r="T112" s="168"/>
      <c r="U112" s="298"/>
      <c r="V112" s="298"/>
      <c r="W112" s="294"/>
      <c r="Y112" s="294"/>
      <c r="Z112" s="294"/>
      <c r="AA112" s="294"/>
      <c r="AB112" s="294"/>
      <c r="AC112" s="294"/>
      <c r="AP112" s="297" t="str">
        <f>IF('[1]BLOC PM'!A183&lt;&gt;"",'[1]BLOC PM'!A183,"")</f>
        <v/>
      </c>
      <c r="AQ112" s="297">
        <f>IF(AND('[1]BLOC PM'!$J183&gt;[1]synthèse!AH$14,'[1]BLOC PM'!$J183&lt;[1]synthèse!AH$14+0.1),1,0)</f>
        <v>0</v>
      </c>
      <c r="AR112" s="297">
        <f>IF(AND('[1]BLOC PM'!$J183&gt;[1]synthèse!AI$14,'[1]BLOC PM'!$J183&lt;[1]synthèse!AI$14+0.1),1,0)</f>
        <v>0</v>
      </c>
      <c r="AS112" s="297">
        <f>IF(AND('[1]BLOC PM'!$J183&gt;[1]synthèse!AJ$14,'[1]BLOC PM'!$J183&lt;[1]synthèse!AJ$14+0.1),1,0)</f>
        <v>0</v>
      </c>
      <c r="AT112" s="297">
        <f>IF(AND('[1]BLOC PM'!$J183&gt;[1]synthèse!AK$14,'[1]BLOC PM'!$J183&lt;[1]synthèse!AK$14+0.1),1,0)</f>
        <v>0</v>
      </c>
      <c r="AU112" s="297">
        <f>IF(AND('[1]BLOC PM'!$J183&gt;[1]synthèse!AL$14,'[1]BLOC PM'!$J183&lt;[1]synthèse!AL$14+0.1),1,0)</f>
        <v>0</v>
      </c>
      <c r="AV112" s="297">
        <f>IF(AND('[1]BLOC PM'!$J183&gt;[1]synthèse!AM$14,'[1]BLOC PM'!$J183&lt;[1]synthèse!AM$14+0.1),1,0)</f>
        <v>0</v>
      </c>
      <c r="AW112" s="297">
        <f>IF(AND('[1]BLOC PM'!$J183&gt;[1]synthèse!AN$14,'[1]BLOC PM'!$J183&lt;[1]synthèse!AN$14+0.1),1,0)</f>
        <v>0</v>
      </c>
      <c r="AX112" s="297">
        <f>IF(AND('[1]BLOC PM'!$J183&gt;[1]synthèse!AO$14,'[1]BLOC PM'!$J183&lt;[1]synthèse!AO$14+0.1),1,0)</f>
        <v>0</v>
      </c>
      <c r="AY112" s="297">
        <f>IF(AND('[1]BLOC PM'!$J183&gt;[1]synthèse!AP$14,'[1]BLOC PM'!$J183&lt;[1]synthèse!AP$14+0.1),1,0)</f>
        <v>0</v>
      </c>
      <c r="AZ112" s="297">
        <f>IF(AND('[1]BLOC PM'!$J183&gt;[1]synthèse!AQ$14,'[1]BLOC PM'!$J183&lt;[1]synthèse!AQ$14+0.1),1,0)</f>
        <v>0</v>
      </c>
      <c r="BA112" s="297">
        <f>IF(AND('[1]BLOC PM'!$J183&gt;[1]synthèse!AR$14,'[1]BLOC PM'!$J183&lt;[1]synthèse!AR$14+0.1),1,0)</f>
        <v>0</v>
      </c>
      <c r="BB112" s="297">
        <f>IF(AND('[1]BLOC PM'!$J183&gt;[1]synthèse!AS$14,'[1]BLOC PM'!$J183&lt;[1]synthèse!AS$14+0.1),1,0)</f>
        <v>0</v>
      </c>
      <c r="BC112" s="297">
        <f>IF(AND('[1]BLOC PM'!$J183&gt;[1]synthèse!AT$14,'[1]BLOC PM'!$J183&lt;[1]synthèse!AT$14+0.1),1,0)</f>
        <v>0</v>
      </c>
      <c r="BD112" s="297">
        <f>IF(AND('[1]BLOC PM'!$J183&gt;[1]synthèse!AU$14,'[1]BLOC PM'!$J183&lt;[1]synthèse!AU$14+0.1),1,0)</f>
        <v>0</v>
      </c>
      <c r="BE112" s="297">
        <f>IF(AND('[1]BLOC PM'!$J183&gt;[1]synthèse!AV$14,'[1]BLOC PM'!$J183&lt;[1]synthèse!AV$14+0.1),1,0)</f>
        <v>0</v>
      </c>
      <c r="BF112" s="297">
        <f>IF(AND('[1]BLOC PM'!$J183&gt;[1]synthèse!AW$14,'[1]BLOC PM'!$J183&lt;[1]synthèse!AW$14+0.1),1,0)</f>
        <v>0</v>
      </c>
      <c r="BG112" s="297">
        <f>IF(AND('[1]BLOC PM'!$J183&gt;[1]synthèse!AX$14,'[1]BLOC PM'!$J183&lt;[1]synthèse!AX$14+0.1),1,0)</f>
        <v>0</v>
      </c>
      <c r="BH112" s="297">
        <f>IF(AND('[1]BLOC PM'!$J183&gt;[1]synthèse!AY$14,'[1]BLOC PM'!$J183&lt;[1]synthèse!AY$14+0.1),1,0)</f>
        <v>0</v>
      </c>
      <c r="BI112" s="297">
        <f>IF(AND('[1]BLOC PM'!$J183&gt;[1]synthèse!AZ$14,'[1]BLOC PM'!$J183&lt;[1]synthèse!AZ$14+0.1),1,0)</f>
        <v>0</v>
      </c>
      <c r="BJ112" s="297">
        <f>IF(AND('[1]BLOC PM'!$J183&gt;[1]synthèse!BA$14,'[1]BLOC PM'!$J183&lt;[1]synthèse!BA$14+0.1),1,0)</f>
        <v>0</v>
      </c>
      <c r="BK112" s="297">
        <f>IF(AND('[1]BLOC PM'!$J183&gt;[1]synthèse!BB$14,'[1]BLOC PM'!$J183&lt;[1]synthèse!BB$14+0.1),1,0)</f>
        <v>0</v>
      </c>
      <c r="BL112" s="297">
        <f>IF(AND('[1]BLOC PM'!$J183&gt;[1]synthèse!BC$14,'[1]BLOC PM'!$J183&lt;[1]synthèse!BC$14+0.1),1,0)</f>
        <v>0</v>
      </c>
      <c r="BM112" s="297">
        <f>IF(AND('[1]BLOC PM'!$J183&gt;[1]synthèse!BD$14,'[1]BLOC PM'!$J183&lt;[1]synthèse!BD$14+0.1),1,0)</f>
        <v>0</v>
      </c>
      <c r="BN112" s="297">
        <f>IF(AND('[1]BLOC PM'!$J183&gt;[1]synthèse!BE$14,'[1]BLOC PM'!$J183&lt;[1]synthèse!BE$14+0.1),1,0)</f>
        <v>0</v>
      </c>
      <c r="BO112" s="297">
        <f>IF(AND('[1]BLOC PM'!$J183&gt;[1]synthèse!BF$14,'[1]BLOC PM'!$J183&lt;[1]synthèse!BF$14+0.1),1,0)</f>
        <v>0</v>
      </c>
      <c r="BP112" s="297">
        <f>IF(AND('[1]BLOC PM'!$J183&gt;[1]synthèse!BG$14,'[1]BLOC PM'!$J183&lt;[1]synthèse!BG$14+0.1),1,0)</f>
        <v>0</v>
      </c>
      <c r="BQ112" s="297">
        <f>IF(AND('[1]BLOC PM'!$J183&gt;[1]synthèse!BH$14,'[1]BLOC PM'!$J183&lt;[1]synthèse!BH$14+0.1),1,0)</f>
        <v>0</v>
      </c>
      <c r="BR112" s="297">
        <f>IF(AND('[1]BLOC PM'!$J183&gt;[1]synthèse!BI$14,'[1]BLOC PM'!$J183&lt;[1]synthèse!BI$14+0.1),1,0)</f>
        <v>0</v>
      </c>
      <c r="BS112" s="297">
        <f>IF(AND('[1]BLOC PM'!$J183&gt;[1]synthèse!BJ$14,'[1]BLOC PM'!$J183&lt;[1]synthèse!BJ$14+0.1),1,0)</f>
        <v>0</v>
      </c>
      <c r="BT112" s="297">
        <f>IF(AND('[1]BLOC PM'!$J183&gt;[1]synthèse!BK$14,'[1]BLOC PM'!$J183&lt;[1]synthèse!BK$14+0.1),1,0)</f>
        <v>0</v>
      </c>
      <c r="BU112" s="297">
        <f>IF(AND('[1]BLOC PM'!$J183&gt;[1]synthèse!BL$14,'[1]BLOC PM'!$J183&lt;[1]synthèse!BL$14+0.1),1,0)</f>
        <v>0</v>
      </c>
      <c r="BV112" s="297">
        <f>IF(AND('[1]BLOC PM'!$J183&gt;[1]synthèse!BM$14,'[1]BLOC PM'!$J183&lt;[1]synthèse!BM$14+0.1),1,0)</f>
        <v>0</v>
      </c>
      <c r="BW112" s="297">
        <f>IF(AND('[1]BLOC PM'!$J183&gt;[1]synthèse!BN$14,'[1]BLOC PM'!$J183&lt;[1]synthèse!BN$14+0.1),1,0)</f>
        <v>0</v>
      </c>
      <c r="BX112" s="297">
        <f>IF(AND('[1]BLOC PM'!$J183&gt;[1]synthèse!BO$14,'[1]BLOC PM'!$J183&lt;[1]synthèse!BO$14+0.1),1,0)</f>
        <v>0</v>
      </c>
      <c r="BY112" s="297">
        <f>IF(AND('[1]BLOC PM'!$J183&gt;[1]synthèse!BP$14,'[1]BLOC PM'!$J183&lt;[1]synthèse!BP$14+0.1),1,0)</f>
        <v>0</v>
      </c>
      <c r="BZ112" s="297">
        <f>IF(AND('[1]BLOC PM'!$J183&gt;[1]synthèse!BQ$14,'[1]BLOC PM'!$J183&lt;[1]synthèse!BQ$14+0.1),1,0)</f>
        <v>0</v>
      </c>
      <c r="CA112" s="297">
        <f>IF(AND('[1]BLOC PM'!$J183&gt;[1]synthèse!BR$14,'[1]BLOC PM'!$J183&lt;[1]synthèse!BR$14+0.1),1,0)</f>
        <v>0</v>
      </c>
      <c r="CB112" s="297">
        <f>IF(AND('[1]BLOC PM'!$J183&gt;[1]synthèse!BS$14,'[1]BLOC PM'!$J183&lt;[1]synthèse!BS$14+0.1),1,0)</f>
        <v>0</v>
      </c>
      <c r="CC112" s="297">
        <f>IF(AND('[1]BLOC PM'!$J183&gt;[1]synthèse!BT$14,'[1]BLOC PM'!$J183&lt;[1]synthèse!BT$14+0.1),1,0)</f>
        <v>0</v>
      </c>
      <c r="CD112" s="297">
        <f>IF(AND('[1]BLOC PM'!$J183&gt;[1]synthèse!BU$14,'[1]BLOC PM'!$J183&lt;[1]synthèse!BU$14+0.1),1,0)</f>
        <v>0</v>
      </c>
      <c r="CE112" s="297">
        <f>IF(AND('[1]BLOC PM'!$J183&gt;[1]synthèse!BV$14,'[1]BLOC PM'!$J183&lt;[1]synthèse!BV$14+0.1),1,0)</f>
        <v>0</v>
      </c>
      <c r="CF112" s="297">
        <f>IF(AND('[1]BLOC PM'!$J183&gt;[1]synthèse!BW$14,'[1]BLOC PM'!$J183&lt;[1]synthèse!BW$14+0.1),1,0)</f>
        <v>0</v>
      </c>
      <c r="CG112" s="297">
        <f>IF(AND('[1]BLOC PM'!$J183&gt;[1]synthèse!BX$14,'[1]BLOC PM'!$J183&lt;[1]synthèse!BX$14+0.1),1,0)</f>
        <v>0</v>
      </c>
      <c r="CH112" s="297">
        <f>IF(AND('[1]BLOC PM'!$J183&gt;[1]synthèse!BY$14,'[1]BLOC PM'!$J183&lt;[1]synthèse!BY$14+0.1),1,0)</f>
        <v>0</v>
      </c>
      <c r="CI112" s="297">
        <f>IF(AND('[1]BLOC PM'!$J183&gt;[1]synthèse!BZ$14,'[1]BLOC PM'!$J183&lt;[1]synthèse!BZ$14+0.1),1,0)</f>
        <v>0</v>
      </c>
      <c r="CJ112" s="297">
        <f>IF(AND('[1]BLOC PM'!$J183&gt;[1]synthèse!CA$14,'[1]BLOC PM'!$J183&lt;[1]synthèse!CA$14+0.1),1,0)</f>
        <v>0</v>
      </c>
      <c r="CK112" s="297">
        <f>IF(AND('[1]BLOC PM'!$J183&gt;[1]synthèse!CB$14,'[1]BLOC PM'!$J183&lt;[1]synthèse!CB$14+0.1),1,0)</f>
        <v>0</v>
      </c>
      <c r="CL112" s="297">
        <f>IF(AND('[1]BLOC PM'!$J183&gt;[1]synthèse!CC$14,'[1]BLOC PM'!$J183&lt;[1]synthèse!CC$14+0.1),1,0)</f>
        <v>0</v>
      </c>
      <c r="CM112" s="297">
        <f>IF(AND('[1]BLOC PM'!$J183&gt;[1]synthèse!CD$14,'[1]BLOC PM'!$J183&lt;[1]synthèse!CD$14+0.1),1,0)</f>
        <v>0</v>
      </c>
      <c r="CN112" s="297">
        <f>IF(AND('[1]BLOC PM'!$J183&gt;[1]synthèse!CE$14,'[1]BLOC PM'!$J183&lt;[1]synthèse!CE$14+0.1),1,0)</f>
        <v>0</v>
      </c>
      <c r="CO112" s="297">
        <f>IF(AND('[1]BLOC PM'!$J183&gt;[1]synthèse!CF$14,'[1]BLOC PM'!$J183&lt;[1]synthèse!CF$14+0.1),1,0)</f>
        <v>0</v>
      </c>
      <c r="CP112" s="297">
        <f>IF(AND('[1]BLOC PM'!$J183&gt;[1]synthèse!CG$14,'[1]BLOC PM'!$J183&lt;[1]synthèse!CG$14+0.1),1,0)</f>
        <v>0</v>
      </c>
      <c r="CQ112" s="297">
        <f>IF(AND('[1]BLOC PM'!$J183&gt;[1]synthèse!CH$14,'[1]BLOC PM'!$J183&lt;[1]synthèse!CH$14+0.1),1,0)</f>
        <v>0</v>
      </c>
      <c r="CR112" s="297">
        <f>IF(AND('[1]BLOC PM'!$J183&gt;[1]synthèse!CI$14,'[1]BLOC PM'!$J183&lt;[1]synthèse!CI$14+0.1),1,0)</f>
        <v>0</v>
      </c>
      <c r="CS112" s="297">
        <f>IF(AND('[1]BLOC PM'!$J183&gt;[1]synthèse!CJ$14,'[1]BLOC PM'!$J183&lt;[1]synthèse!CJ$14+0.1),1,0)</f>
        <v>0</v>
      </c>
      <c r="CT112" s="297">
        <f>IF(AND('[1]BLOC PM'!$J183&gt;[1]synthèse!CK$14,'[1]BLOC PM'!$J183&lt;[1]synthèse!CK$14+0.1),1,0)</f>
        <v>0</v>
      </c>
    </row>
    <row r="113" spans="1:98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80"/>
      <c r="O113" s="168"/>
      <c r="P113" s="168"/>
      <c r="Q113" s="168"/>
      <c r="R113" s="168"/>
      <c r="S113" s="168"/>
      <c r="T113" s="168"/>
      <c r="U113" s="298"/>
      <c r="V113" s="298"/>
      <c r="W113" s="294"/>
      <c r="Y113" s="294"/>
      <c r="Z113" s="294"/>
      <c r="AA113" s="294"/>
      <c r="AB113" s="294"/>
      <c r="AC113" s="294"/>
      <c r="AP113" s="297" t="str">
        <f>IF('[1]BLOC PM'!A184&lt;&gt;"",'[1]BLOC PM'!A184,"")</f>
        <v/>
      </c>
      <c r="AQ113" s="297">
        <f>IF(AND('[1]BLOC PM'!$J184&gt;[1]synthèse!AH$14,'[1]BLOC PM'!$J184&lt;[1]synthèse!AH$14+0.1),1,0)</f>
        <v>0</v>
      </c>
      <c r="AR113" s="297">
        <f>IF(AND('[1]BLOC PM'!$J184&gt;[1]synthèse!AI$14,'[1]BLOC PM'!$J184&lt;[1]synthèse!AI$14+0.1),1,0)</f>
        <v>0</v>
      </c>
      <c r="AS113" s="297">
        <f>IF(AND('[1]BLOC PM'!$J184&gt;[1]synthèse!AJ$14,'[1]BLOC PM'!$J184&lt;[1]synthèse!AJ$14+0.1),1,0)</f>
        <v>0</v>
      </c>
      <c r="AT113" s="297">
        <f>IF(AND('[1]BLOC PM'!$J184&gt;[1]synthèse!AK$14,'[1]BLOC PM'!$J184&lt;[1]synthèse!AK$14+0.1),1,0)</f>
        <v>0</v>
      </c>
      <c r="AU113" s="297">
        <f>IF(AND('[1]BLOC PM'!$J184&gt;[1]synthèse!AL$14,'[1]BLOC PM'!$J184&lt;[1]synthèse!AL$14+0.1),1,0)</f>
        <v>0</v>
      </c>
      <c r="AV113" s="297">
        <f>IF(AND('[1]BLOC PM'!$J184&gt;[1]synthèse!AM$14,'[1]BLOC PM'!$J184&lt;[1]synthèse!AM$14+0.1),1,0)</f>
        <v>0</v>
      </c>
      <c r="AW113" s="297">
        <f>IF(AND('[1]BLOC PM'!$J184&gt;[1]synthèse!AN$14,'[1]BLOC PM'!$J184&lt;[1]synthèse!AN$14+0.1),1,0)</f>
        <v>0</v>
      </c>
      <c r="AX113" s="297">
        <f>IF(AND('[1]BLOC PM'!$J184&gt;[1]synthèse!AO$14,'[1]BLOC PM'!$J184&lt;[1]synthèse!AO$14+0.1),1,0)</f>
        <v>0</v>
      </c>
      <c r="AY113" s="297">
        <f>IF(AND('[1]BLOC PM'!$J184&gt;[1]synthèse!AP$14,'[1]BLOC PM'!$J184&lt;[1]synthèse!AP$14+0.1),1,0)</f>
        <v>0</v>
      </c>
      <c r="AZ113" s="297">
        <f>IF(AND('[1]BLOC PM'!$J184&gt;[1]synthèse!AQ$14,'[1]BLOC PM'!$J184&lt;[1]synthèse!AQ$14+0.1),1,0)</f>
        <v>0</v>
      </c>
      <c r="BA113" s="297">
        <f>IF(AND('[1]BLOC PM'!$J184&gt;[1]synthèse!AR$14,'[1]BLOC PM'!$J184&lt;[1]synthèse!AR$14+0.1),1,0)</f>
        <v>0</v>
      </c>
      <c r="BB113" s="297">
        <f>IF(AND('[1]BLOC PM'!$J184&gt;[1]synthèse!AS$14,'[1]BLOC PM'!$J184&lt;[1]synthèse!AS$14+0.1),1,0)</f>
        <v>0</v>
      </c>
      <c r="BC113" s="297">
        <f>IF(AND('[1]BLOC PM'!$J184&gt;[1]synthèse!AT$14,'[1]BLOC PM'!$J184&lt;[1]synthèse!AT$14+0.1),1,0)</f>
        <v>0</v>
      </c>
      <c r="BD113" s="297">
        <f>IF(AND('[1]BLOC PM'!$J184&gt;[1]synthèse!AU$14,'[1]BLOC PM'!$J184&lt;[1]synthèse!AU$14+0.1),1,0)</f>
        <v>0</v>
      </c>
      <c r="BE113" s="297">
        <f>IF(AND('[1]BLOC PM'!$J184&gt;[1]synthèse!AV$14,'[1]BLOC PM'!$J184&lt;[1]synthèse!AV$14+0.1),1,0)</f>
        <v>0</v>
      </c>
      <c r="BF113" s="297">
        <f>IF(AND('[1]BLOC PM'!$J184&gt;[1]synthèse!AW$14,'[1]BLOC PM'!$J184&lt;[1]synthèse!AW$14+0.1),1,0)</f>
        <v>0</v>
      </c>
      <c r="BG113" s="297">
        <f>IF(AND('[1]BLOC PM'!$J184&gt;[1]synthèse!AX$14,'[1]BLOC PM'!$J184&lt;[1]synthèse!AX$14+0.1),1,0)</f>
        <v>0</v>
      </c>
      <c r="BH113" s="297">
        <f>IF(AND('[1]BLOC PM'!$J184&gt;[1]synthèse!AY$14,'[1]BLOC PM'!$J184&lt;[1]synthèse!AY$14+0.1),1,0)</f>
        <v>0</v>
      </c>
      <c r="BI113" s="297">
        <f>IF(AND('[1]BLOC PM'!$J184&gt;[1]synthèse!AZ$14,'[1]BLOC PM'!$J184&lt;[1]synthèse!AZ$14+0.1),1,0)</f>
        <v>0</v>
      </c>
      <c r="BJ113" s="297">
        <f>IF(AND('[1]BLOC PM'!$J184&gt;[1]synthèse!BA$14,'[1]BLOC PM'!$J184&lt;[1]synthèse!BA$14+0.1),1,0)</f>
        <v>0</v>
      </c>
      <c r="BK113" s="297">
        <f>IF(AND('[1]BLOC PM'!$J184&gt;[1]synthèse!BB$14,'[1]BLOC PM'!$J184&lt;[1]synthèse!BB$14+0.1),1,0)</f>
        <v>0</v>
      </c>
      <c r="BL113" s="297">
        <f>IF(AND('[1]BLOC PM'!$J184&gt;[1]synthèse!BC$14,'[1]BLOC PM'!$J184&lt;[1]synthèse!BC$14+0.1),1,0)</f>
        <v>0</v>
      </c>
      <c r="BM113" s="297">
        <f>IF(AND('[1]BLOC PM'!$J184&gt;[1]synthèse!BD$14,'[1]BLOC PM'!$J184&lt;[1]synthèse!BD$14+0.1),1,0)</f>
        <v>0</v>
      </c>
      <c r="BN113" s="297">
        <f>IF(AND('[1]BLOC PM'!$J184&gt;[1]synthèse!BE$14,'[1]BLOC PM'!$J184&lt;[1]synthèse!BE$14+0.1),1,0)</f>
        <v>0</v>
      </c>
      <c r="BO113" s="297">
        <f>IF(AND('[1]BLOC PM'!$J184&gt;[1]synthèse!BF$14,'[1]BLOC PM'!$J184&lt;[1]synthèse!BF$14+0.1),1,0)</f>
        <v>0</v>
      </c>
      <c r="BP113" s="297">
        <f>IF(AND('[1]BLOC PM'!$J184&gt;[1]synthèse!BG$14,'[1]BLOC PM'!$J184&lt;[1]synthèse!BG$14+0.1),1,0)</f>
        <v>0</v>
      </c>
      <c r="BQ113" s="297">
        <f>IF(AND('[1]BLOC PM'!$J184&gt;[1]synthèse!BH$14,'[1]BLOC PM'!$J184&lt;[1]synthèse!BH$14+0.1),1,0)</f>
        <v>0</v>
      </c>
      <c r="BR113" s="297">
        <f>IF(AND('[1]BLOC PM'!$J184&gt;[1]synthèse!BI$14,'[1]BLOC PM'!$J184&lt;[1]synthèse!BI$14+0.1),1,0)</f>
        <v>0</v>
      </c>
      <c r="BS113" s="297">
        <f>IF(AND('[1]BLOC PM'!$J184&gt;[1]synthèse!BJ$14,'[1]BLOC PM'!$J184&lt;[1]synthèse!BJ$14+0.1),1,0)</f>
        <v>0</v>
      </c>
      <c r="BT113" s="297">
        <f>IF(AND('[1]BLOC PM'!$J184&gt;[1]synthèse!BK$14,'[1]BLOC PM'!$J184&lt;[1]synthèse!BK$14+0.1),1,0)</f>
        <v>0</v>
      </c>
      <c r="BU113" s="297">
        <f>IF(AND('[1]BLOC PM'!$J184&gt;[1]synthèse!BL$14,'[1]BLOC PM'!$J184&lt;[1]synthèse!BL$14+0.1),1,0)</f>
        <v>0</v>
      </c>
      <c r="BV113" s="297">
        <f>IF(AND('[1]BLOC PM'!$J184&gt;[1]synthèse!BM$14,'[1]BLOC PM'!$J184&lt;[1]synthèse!BM$14+0.1),1,0)</f>
        <v>0</v>
      </c>
      <c r="BW113" s="297">
        <f>IF(AND('[1]BLOC PM'!$J184&gt;[1]synthèse!BN$14,'[1]BLOC PM'!$J184&lt;[1]synthèse!BN$14+0.1),1,0)</f>
        <v>0</v>
      </c>
      <c r="BX113" s="297">
        <f>IF(AND('[1]BLOC PM'!$J184&gt;[1]synthèse!BO$14,'[1]BLOC PM'!$J184&lt;[1]synthèse!BO$14+0.1),1,0)</f>
        <v>0</v>
      </c>
      <c r="BY113" s="297">
        <f>IF(AND('[1]BLOC PM'!$J184&gt;[1]synthèse!BP$14,'[1]BLOC PM'!$J184&lt;[1]synthèse!BP$14+0.1),1,0)</f>
        <v>0</v>
      </c>
      <c r="BZ113" s="297">
        <f>IF(AND('[1]BLOC PM'!$J184&gt;[1]synthèse!BQ$14,'[1]BLOC PM'!$J184&lt;[1]synthèse!BQ$14+0.1),1,0)</f>
        <v>0</v>
      </c>
      <c r="CA113" s="297">
        <f>IF(AND('[1]BLOC PM'!$J184&gt;[1]synthèse!BR$14,'[1]BLOC PM'!$J184&lt;[1]synthèse!BR$14+0.1),1,0)</f>
        <v>0</v>
      </c>
      <c r="CB113" s="297">
        <f>IF(AND('[1]BLOC PM'!$J184&gt;[1]synthèse!BS$14,'[1]BLOC PM'!$J184&lt;[1]synthèse!BS$14+0.1),1,0)</f>
        <v>0</v>
      </c>
      <c r="CC113" s="297">
        <f>IF(AND('[1]BLOC PM'!$J184&gt;[1]synthèse!BT$14,'[1]BLOC PM'!$J184&lt;[1]synthèse!BT$14+0.1),1,0)</f>
        <v>0</v>
      </c>
      <c r="CD113" s="297">
        <f>IF(AND('[1]BLOC PM'!$J184&gt;[1]synthèse!BU$14,'[1]BLOC PM'!$J184&lt;[1]synthèse!BU$14+0.1),1,0)</f>
        <v>0</v>
      </c>
      <c r="CE113" s="297">
        <f>IF(AND('[1]BLOC PM'!$J184&gt;[1]synthèse!BV$14,'[1]BLOC PM'!$J184&lt;[1]synthèse!BV$14+0.1),1,0)</f>
        <v>0</v>
      </c>
      <c r="CF113" s="297">
        <f>IF(AND('[1]BLOC PM'!$J184&gt;[1]synthèse!BW$14,'[1]BLOC PM'!$J184&lt;[1]synthèse!BW$14+0.1),1,0)</f>
        <v>0</v>
      </c>
      <c r="CG113" s="297">
        <f>IF(AND('[1]BLOC PM'!$J184&gt;[1]synthèse!BX$14,'[1]BLOC PM'!$J184&lt;[1]synthèse!BX$14+0.1),1,0)</f>
        <v>0</v>
      </c>
      <c r="CH113" s="297">
        <f>IF(AND('[1]BLOC PM'!$J184&gt;[1]synthèse!BY$14,'[1]BLOC PM'!$J184&lt;[1]synthèse!BY$14+0.1),1,0)</f>
        <v>0</v>
      </c>
      <c r="CI113" s="297">
        <f>IF(AND('[1]BLOC PM'!$J184&gt;[1]synthèse!BZ$14,'[1]BLOC PM'!$J184&lt;[1]synthèse!BZ$14+0.1),1,0)</f>
        <v>0</v>
      </c>
      <c r="CJ113" s="297">
        <f>IF(AND('[1]BLOC PM'!$J184&gt;[1]synthèse!CA$14,'[1]BLOC PM'!$J184&lt;[1]synthèse!CA$14+0.1),1,0)</f>
        <v>0</v>
      </c>
      <c r="CK113" s="297">
        <f>IF(AND('[1]BLOC PM'!$J184&gt;[1]synthèse!CB$14,'[1]BLOC PM'!$J184&lt;[1]synthèse!CB$14+0.1),1,0)</f>
        <v>0</v>
      </c>
      <c r="CL113" s="297">
        <f>IF(AND('[1]BLOC PM'!$J184&gt;[1]synthèse!CC$14,'[1]BLOC PM'!$J184&lt;[1]synthèse!CC$14+0.1),1,0)</f>
        <v>0</v>
      </c>
      <c r="CM113" s="297">
        <f>IF(AND('[1]BLOC PM'!$J184&gt;[1]synthèse!CD$14,'[1]BLOC PM'!$J184&lt;[1]synthèse!CD$14+0.1),1,0)</f>
        <v>0</v>
      </c>
      <c r="CN113" s="297">
        <f>IF(AND('[1]BLOC PM'!$J184&gt;[1]synthèse!CE$14,'[1]BLOC PM'!$J184&lt;[1]synthèse!CE$14+0.1),1,0)</f>
        <v>0</v>
      </c>
      <c r="CO113" s="297">
        <f>IF(AND('[1]BLOC PM'!$J184&gt;[1]synthèse!CF$14,'[1]BLOC PM'!$J184&lt;[1]synthèse!CF$14+0.1),1,0)</f>
        <v>0</v>
      </c>
      <c r="CP113" s="297">
        <f>IF(AND('[1]BLOC PM'!$J184&gt;[1]synthèse!CG$14,'[1]BLOC PM'!$J184&lt;[1]synthèse!CG$14+0.1),1,0)</f>
        <v>0</v>
      </c>
      <c r="CQ113" s="297">
        <f>IF(AND('[1]BLOC PM'!$J184&gt;[1]synthèse!CH$14,'[1]BLOC PM'!$J184&lt;[1]synthèse!CH$14+0.1),1,0)</f>
        <v>0</v>
      </c>
      <c r="CR113" s="297">
        <f>IF(AND('[1]BLOC PM'!$J184&gt;[1]synthèse!CI$14,'[1]BLOC PM'!$J184&lt;[1]synthèse!CI$14+0.1),1,0)</f>
        <v>0</v>
      </c>
      <c r="CS113" s="297">
        <f>IF(AND('[1]BLOC PM'!$J184&gt;[1]synthèse!CJ$14,'[1]BLOC PM'!$J184&lt;[1]synthèse!CJ$14+0.1),1,0)</f>
        <v>0</v>
      </c>
      <c r="CT113" s="297">
        <f>IF(AND('[1]BLOC PM'!$J184&gt;[1]synthèse!CK$14,'[1]BLOC PM'!$J184&lt;[1]synthèse!CK$14+0.1),1,0)</f>
        <v>0</v>
      </c>
    </row>
    <row r="114" spans="1:98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80"/>
      <c r="O114" s="168"/>
      <c r="P114" s="168"/>
      <c r="Q114" s="168"/>
      <c r="R114" s="168"/>
      <c r="S114" s="168"/>
      <c r="T114" s="168"/>
      <c r="U114" s="298"/>
      <c r="V114" s="298"/>
      <c r="W114" s="294"/>
      <c r="Y114" s="294"/>
      <c r="Z114" s="294"/>
      <c r="AA114" s="294"/>
      <c r="AB114" s="294"/>
      <c r="AC114" s="294"/>
      <c r="AP114" s="297" t="str">
        <f>IF('[1]BLOC PM'!A185&lt;&gt;"",'[1]BLOC PM'!A185,"")</f>
        <v/>
      </c>
      <c r="AQ114" s="297">
        <f>IF(AND('[1]BLOC PM'!$J185&gt;[1]synthèse!AH$14,'[1]BLOC PM'!$J185&lt;[1]synthèse!AH$14+0.1),1,0)</f>
        <v>0</v>
      </c>
      <c r="AR114" s="297">
        <f>IF(AND('[1]BLOC PM'!$J185&gt;[1]synthèse!AI$14,'[1]BLOC PM'!$J185&lt;[1]synthèse!AI$14+0.1),1,0)</f>
        <v>0</v>
      </c>
      <c r="AS114" s="297">
        <f>IF(AND('[1]BLOC PM'!$J185&gt;[1]synthèse!AJ$14,'[1]BLOC PM'!$J185&lt;[1]synthèse!AJ$14+0.1),1,0)</f>
        <v>0</v>
      </c>
      <c r="AT114" s="297">
        <f>IF(AND('[1]BLOC PM'!$J185&gt;[1]synthèse!AK$14,'[1]BLOC PM'!$J185&lt;[1]synthèse!AK$14+0.1),1,0)</f>
        <v>0</v>
      </c>
      <c r="AU114" s="297">
        <f>IF(AND('[1]BLOC PM'!$J185&gt;[1]synthèse!AL$14,'[1]BLOC PM'!$J185&lt;[1]synthèse!AL$14+0.1),1,0)</f>
        <v>0</v>
      </c>
      <c r="AV114" s="297">
        <f>IF(AND('[1]BLOC PM'!$J185&gt;[1]synthèse!AM$14,'[1]BLOC PM'!$J185&lt;[1]synthèse!AM$14+0.1),1,0)</f>
        <v>0</v>
      </c>
      <c r="AW114" s="297">
        <f>IF(AND('[1]BLOC PM'!$J185&gt;[1]synthèse!AN$14,'[1]BLOC PM'!$J185&lt;[1]synthèse!AN$14+0.1),1,0)</f>
        <v>0</v>
      </c>
      <c r="AX114" s="297">
        <f>IF(AND('[1]BLOC PM'!$J185&gt;[1]synthèse!AO$14,'[1]BLOC PM'!$J185&lt;[1]synthèse!AO$14+0.1),1,0)</f>
        <v>0</v>
      </c>
      <c r="AY114" s="297">
        <f>IF(AND('[1]BLOC PM'!$J185&gt;[1]synthèse!AP$14,'[1]BLOC PM'!$J185&lt;[1]synthèse!AP$14+0.1),1,0)</f>
        <v>0</v>
      </c>
      <c r="AZ114" s="297">
        <f>IF(AND('[1]BLOC PM'!$J185&gt;[1]synthèse!AQ$14,'[1]BLOC PM'!$J185&lt;[1]synthèse!AQ$14+0.1),1,0)</f>
        <v>0</v>
      </c>
      <c r="BA114" s="297">
        <f>IF(AND('[1]BLOC PM'!$J185&gt;[1]synthèse!AR$14,'[1]BLOC PM'!$J185&lt;[1]synthèse!AR$14+0.1),1,0)</f>
        <v>0</v>
      </c>
      <c r="BB114" s="297">
        <f>IF(AND('[1]BLOC PM'!$J185&gt;[1]synthèse!AS$14,'[1]BLOC PM'!$J185&lt;[1]synthèse!AS$14+0.1),1,0)</f>
        <v>0</v>
      </c>
      <c r="BC114" s="297">
        <f>IF(AND('[1]BLOC PM'!$J185&gt;[1]synthèse!AT$14,'[1]BLOC PM'!$J185&lt;[1]synthèse!AT$14+0.1),1,0)</f>
        <v>0</v>
      </c>
      <c r="BD114" s="297">
        <f>IF(AND('[1]BLOC PM'!$J185&gt;[1]synthèse!AU$14,'[1]BLOC PM'!$J185&lt;[1]synthèse!AU$14+0.1),1,0)</f>
        <v>0</v>
      </c>
      <c r="BE114" s="297">
        <f>IF(AND('[1]BLOC PM'!$J185&gt;[1]synthèse!AV$14,'[1]BLOC PM'!$J185&lt;[1]synthèse!AV$14+0.1),1,0)</f>
        <v>0</v>
      </c>
      <c r="BF114" s="297">
        <f>IF(AND('[1]BLOC PM'!$J185&gt;[1]synthèse!AW$14,'[1]BLOC PM'!$J185&lt;[1]synthèse!AW$14+0.1),1,0)</f>
        <v>0</v>
      </c>
      <c r="BG114" s="297">
        <f>IF(AND('[1]BLOC PM'!$J185&gt;[1]synthèse!AX$14,'[1]BLOC PM'!$J185&lt;[1]synthèse!AX$14+0.1),1,0)</f>
        <v>0</v>
      </c>
      <c r="BH114" s="297">
        <f>IF(AND('[1]BLOC PM'!$J185&gt;[1]synthèse!AY$14,'[1]BLOC PM'!$J185&lt;[1]synthèse!AY$14+0.1),1,0)</f>
        <v>0</v>
      </c>
      <c r="BI114" s="297">
        <f>IF(AND('[1]BLOC PM'!$J185&gt;[1]synthèse!AZ$14,'[1]BLOC PM'!$J185&lt;[1]synthèse!AZ$14+0.1),1,0)</f>
        <v>0</v>
      </c>
      <c r="BJ114" s="297">
        <f>IF(AND('[1]BLOC PM'!$J185&gt;[1]synthèse!BA$14,'[1]BLOC PM'!$J185&lt;[1]synthèse!BA$14+0.1),1,0)</f>
        <v>0</v>
      </c>
      <c r="BK114" s="297">
        <f>IF(AND('[1]BLOC PM'!$J185&gt;[1]synthèse!BB$14,'[1]BLOC PM'!$J185&lt;[1]synthèse!BB$14+0.1),1,0)</f>
        <v>0</v>
      </c>
      <c r="BL114" s="297">
        <f>IF(AND('[1]BLOC PM'!$J185&gt;[1]synthèse!BC$14,'[1]BLOC PM'!$J185&lt;[1]synthèse!BC$14+0.1),1,0)</f>
        <v>0</v>
      </c>
      <c r="BM114" s="297">
        <f>IF(AND('[1]BLOC PM'!$J185&gt;[1]synthèse!BD$14,'[1]BLOC PM'!$J185&lt;[1]synthèse!BD$14+0.1),1,0)</f>
        <v>0</v>
      </c>
      <c r="BN114" s="297">
        <f>IF(AND('[1]BLOC PM'!$J185&gt;[1]synthèse!BE$14,'[1]BLOC PM'!$J185&lt;[1]synthèse!BE$14+0.1),1,0)</f>
        <v>0</v>
      </c>
      <c r="BO114" s="297">
        <f>IF(AND('[1]BLOC PM'!$J185&gt;[1]synthèse!BF$14,'[1]BLOC PM'!$J185&lt;[1]synthèse!BF$14+0.1),1,0)</f>
        <v>0</v>
      </c>
      <c r="BP114" s="297">
        <f>IF(AND('[1]BLOC PM'!$J185&gt;[1]synthèse!BG$14,'[1]BLOC PM'!$J185&lt;[1]synthèse!BG$14+0.1),1,0)</f>
        <v>0</v>
      </c>
      <c r="BQ114" s="297">
        <f>IF(AND('[1]BLOC PM'!$J185&gt;[1]synthèse!BH$14,'[1]BLOC PM'!$J185&lt;[1]synthèse!BH$14+0.1),1,0)</f>
        <v>0</v>
      </c>
      <c r="BR114" s="297">
        <f>IF(AND('[1]BLOC PM'!$J185&gt;[1]synthèse!BI$14,'[1]BLOC PM'!$J185&lt;[1]synthèse!BI$14+0.1),1,0)</f>
        <v>0</v>
      </c>
      <c r="BS114" s="297">
        <f>IF(AND('[1]BLOC PM'!$J185&gt;[1]synthèse!BJ$14,'[1]BLOC PM'!$J185&lt;[1]synthèse!BJ$14+0.1),1,0)</f>
        <v>0</v>
      </c>
      <c r="BT114" s="297">
        <f>IF(AND('[1]BLOC PM'!$J185&gt;[1]synthèse!BK$14,'[1]BLOC PM'!$J185&lt;[1]synthèse!BK$14+0.1),1,0)</f>
        <v>0</v>
      </c>
      <c r="BU114" s="297">
        <f>IF(AND('[1]BLOC PM'!$J185&gt;[1]synthèse!BL$14,'[1]BLOC PM'!$J185&lt;[1]synthèse!BL$14+0.1),1,0)</f>
        <v>0</v>
      </c>
      <c r="BV114" s="297">
        <f>IF(AND('[1]BLOC PM'!$J185&gt;[1]synthèse!BM$14,'[1]BLOC PM'!$J185&lt;[1]synthèse!BM$14+0.1),1,0)</f>
        <v>0</v>
      </c>
      <c r="BW114" s="297">
        <f>IF(AND('[1]BLOC PM'!$J185&gt;[1]synthèse!BN$14,'[1]BLOC PM'!$J185&lt;[1]synthèse!BN$14+0.1),1,0)</f>
        <v>0</v>
      </c>
      <c r="BX114" s="297">
        <f>IF(AND('[1]BLOC PM'!$J185&gt;[1]synthèse!BO$14,'[1]BLOC PM'!$J185&lt;[1]synthèse!BO$14+0.1),1,0)</f>
        <v>0</v>
      </c>
      <c r="BY114" s="297">
        <f>IF(AND('[1]BLOC PM'!$J185&gt;[1]synthèse!BP$14,'[1]BLOC PM'!$J185&lt;[1]synthèse!BP$14+0.1),1,0)</f>
        <v>0</v>
      </c>
      <c r="BZ114" s="297">
        <f>IF(AND('[1]BLOC PM'!$J185&gt;[1]synthèse!BQ$14,'[1]BLOC PM'!$J185&lt;[1]synthèse!BQ$14+0.1),1,0)</f>
        <v>0</v>
      </c>
      <c r="CA114" s="297">
        <f>IF(AND('[1]BLOC PM'!$J185&gt;[1]synthèse!BR$14,'[1]BLOC PM'!$J185&lt;[1]synthèse!BR$14+0.1),1,0)</f>
        <v>0</v>
      </c>
      <c r="CB114" s="297">
        <f>IF(AND('[1]BLOC PM'!$J185&gt;[1]synthèse!BS$14,'[1]BLOC PM'!$J185&lt;[1]synthèse!BS$14+0.1),1,0)</f>
        <v>0</v>
      </c>
      <c r="CC114" s="297">
        <f>IF(AND('[1]BLOC PM'!$J185&gt;[1]synthèse!BT$14,'[1]BLOC PM'!$J185&lt;[1]synthèse!BT$14+0.1),1,0)</f>
        <v>0</v>
      </c>
      <c r="CD114" s="297">
        <f>IF(AND('[1]BLOC PM'!$J185&gt;[1]synthèse!BU$14,'[1]BLOC PM'!$J185&lt;[1]synthèse!BU$14+0.1),1,0)</f>
        <v>0</v>
      </c>
      <c r="CE114" s="297">
        <f>IF(AND('[1]BLOC PM'!$J185&gt;[1]synthèse!BV$14,'[1]BLOC PM'!$J185&lt;[1]synthèse!BV$14+0.1),1,0)</f>
        <v>0</v>
      </c>
      <c r="CF114" s="297">
        <f>IF(AND('[1]BLOC PM'!$J185&gt;[1]synthèse!BW$14,'[1]BLOC PM'!$J185&lt;[1]synthèse!BW$14+0.1),1,0)</f>
        <v>0</v>
      </c>
      <c r="CG114" s="297">
        <f>IF(AND('[1]BLOC PM'!$J185&gt;[1]synthèse!BX$14,'[1]BLOC PM'!$J185&lt;[1]synthèse!BX$14+0.1),1,0)</f>
        <v>0</v>
      </c>
      <c r="CH114" s="297">
        <f>IF(AND('[1]BLOC PM'!$J185&gt;[1]synthèse!BY$14,'[1]BLOC PM'!$J185&lt;[1]synthèse!BY$14+0.1),1,0)</f>
        <v>0</v>
      </c>
      <c r="CI114" s="297">
        <f>IF(AND('[1]BLOC PM'!$J185&gt;[1]synthèse!BZ$14,'[1]BLOC PM'!$J185&lt;[1]synthèse!BZ$14+0.1),1,0)</f>
        <v>0</v>
      </c>
      <c r="CJ114" s="297">
        <f>IF(AND('[1]BLOC PM'!$J185&gt;[1]synthèse!CA$14,'[1]BLOC PM'!$J185&lt;[1]synthèse!CA$14+0.1),1,0)</f>
        <v>0</v>
      </c>
      <c r="CK114" s="297">
        <f>IF(AND('[1]BLOC PM'!$J185&gt;[1]synthèse!CB$14,'[1]BLOC PM'!$J185&lt;[1]synthèse!CB$14+0.1),1,0)</f>
        <v>0</v>
      </c>
      <c r="CL114" s="297">
        <f>IF(AND('[1]BLOC PM'!$J185&gt;[1]synthèse!CC$14,'[1]BLOC PM'!$J185&lt;[1]synthèse!CC$14+0.1),1,0)</f>
        <v>0</v>
      </c>
      <c r="CM114" s="297">
        <f>IF(AND('[1]BLOC PM'!$J185&gt;[1]synthèse!CD$14,'[1]BLOC PM'!$J185&lt;[1]synthèse!CD$14+0.1),1,0)</f>
        <v>0</v>
      </c>
      <c r="CN114" s="297">
        <f>IF(AND('[1]BLOC PM'!$J185&gt;[1]synthèse!CE$14,'[1]BLOC PM'!$J185&lt;[1]synthèse!CE$14+0.1),1,0)</f>
        <v>0</v>
      </c>
      <c r="CO114" s="297">
        <f>IF(AND('[1]BLOC PM'!$J185&gt;[1]synthèse!CF$14,'[1]BLOC PM'!$J185&lt;[1]synthèse!CF$14+0.1),1,0)</f>
        <v>0</v>
      </c>
      <c r="CP114" s="297">
        <f>IF(AND('[1]BLOC PM'!$J185&gt;[1]synthèse!CG$14,'[1]BLOC PM'!$J185&lt;[1]synthèse!CG$14+0.1),1,0)</f>
        <v>0</v>
      </c>
      <c r="CQ114" s="297">
        <f>IF(AND('[1]BLOC PM'!$J185&gt;[1]synthèse!CH$14,'[1]BLOC PM'!$J185&lt;[1]synthèse!CH$14+0.1),1,0)</f>
        <v>0</v>
      </c>
      <c r="CR114" s="297">
        <f>IF(AND('[1]BLOC PM'!$J185&gt;[1]synthèse!CI$14,'[1]BLOC PM'!$J185&lt;[1]synthèse!CI$14+0.1),1,0)</f>
        <v>0</v>
      </c>
      <c r="CS114" s="297">
        <f>IF(AND('[1]BLOC PM'!$J185&gt;[1]synthèse!CJ$14,'[1]BLOC PM'!$J185&lt;[1]synthèse!CJ$14+0.1),1,0)</f>
        <v>0</v>
      </c>
      <c r="CT114" s="297">
        <f>IF(AND('[1]BLOC PM'!$J185&gt;[1]synthèse!CK$14,'[1]BLOC PM'!$J185&lt;[1]synthèse!CK$14+0.1),1,0)</f>
        <v>0</v>
      </c>
    </row>
    <row r="115" spans="1:98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80"/>
      <c r="O115" s="168"/>
      <c r="P115" s="168"/>
      <c r="Q115" s="168"/>
      <c r="R115" s="168"/>
      <c r="S115" s="168"/>
      <c r="T115" s="168"/>
      <c r="U115" s="298"/>
      <c r="V115" s="298"/>
      <c r="W115" s="294"/>
      <c r="Y115" s="294"/>
      <c r="Z115" s="294"/>
      <c r="AA115" s="294"/>
      <c r="AB115" s="294"/>
      <c r="AC115" s="294"/>
      <c r="AP115" s="297" t="str">
        <f>IF('[1]BLOC PM'!A186&lt;&gt;"",'[1]BLOC PM'!A186,"")</f>
        <v/>
      </c>
      <c r="AQ115" s="297">
        <f>IF(AND('[1]BLOC PM'!$J186&gt;[1]synthèse!AH$14,'[1]BLOC PM'!$J186&lt;[1]synthèse!AH$14+0.1),1,0)</f>
        <v>0</v>
      </c>
      <c r="AR115" s="297">
        <f>IF(AND('[1]BLOC PM'!$J186&gt;[1]synthèse!AI$14,'[1]BLOC PM'!$J186&lt;[1]synthèse!AI$14+0.1),1,0)</f>
        <v>0</v>
      </c>
      <c r="AS115" s="297">
        <f>IF(AND('[1]BLOC PM'!$J186&gt;[1]synthèse!AJ$14,'[1]BLOC PM'!$J186&lt;[1]synthèse!AJ$14+0.1),1,0)</f>
        <v>0</v>
      </c>
      <c r="AT115" s="297">
        <f>IF(AND('[1]BLOC PM'!$J186&gt;[1]synthèse!AK$14,'[1]BLOC PM'!$J186&lt;[1]synthèse!AK$14+0.1),1,0)</f>
        <v>0</v>
      </c>
      <c r="AU115" s="297">
        <f>IF(AND('[1]BLOC PM'!$J186&gt;[1]synthèse!AL$14,'[1]BLOC PM'!$J186&lt;[1]synthèse!AL$14+0.1),1,0)</f>
        <v>0</v>
      </c>
      <c r="AV115" s="297">
        <f>IF(AND('[1]BLOC PM'!$J186&gt;[1]synthèse!AM$14,'[1]BLOC PM'!$J186&lt;[1]synthèse!AM$14+0.1),1,0)</f>
        <v>0</v>
      </c>
      <c r="AW115" s="297">
        <f>IF(AND('[1]BLOC PM'!$J186&gt;[1]synthèse!AN$14,'[1]BLOC PM'!$J186&lt;[1]synthèse!AN$14+0.1),1,0)</f>
        <v>0</v>
      </c>
      <c r="AX115" s="297">
        <f>IF(AND('[1]BLOC PM'!$J186&gt;[1]synthèse!AO$14,'[1]BLOC PM'!$J186&lt;[1]synthèse!AO$14+0.1),1,0)</f>
        <v>0</v>
      </c>
      <c r="AY115" s="297">
        <f>IF(AND('[1]BLOC PM'!$J186&gt;[1]synthèse!AP$14,'[1]BLOC PM'!$J186&lt;[1]synthèse!AP$14+0.1),1,0)</f>
        <v>0</v>
      </c>
      <c r="AZ115" s="297">
        <f>IF(AND('[1]BLOC PM'!$J186&gt;[1]synthèse!AQ$14,'[1]BLOC PM'!$J186&lt;[1]synthèse!AQ$14+0.1),1,0)</f>
        <v>0</v>
      </c>
      <c r="BA115" s="297">
        <f>IF(AND('[1]BLOC PM'!$J186&gt;[1]synthèse!AR$14,'[1]BLOC PM'!$J186&lt;[1]synthèse!AR$14+0.1),1,0)</f>
        <v>0</v>
      </c>
      <c r="BB115" s="297">
        <f>IF(AND('[1]BLOC PM'!$J186&gt;[1]synthèse!AS$14,'[1]BLOC PM'!$J186&lt;[1]synthèse!AS$14+0.1),1,0)</f>
        <v>0</v>
      </c>
      <c r="BC115" s="297">
        <f>IF(AND('[1]BLOC PM'!$J186&gt;[1]synthèse!AT$14,'[1]BLOC PM'!$J186&lt;[1]synthèse!AT$14+0.1),1,0)</f>
        <v>0</v>
      </c>
      <c r="BD115" s="297">
        <f>IF(AND('[1]BLOC PM'!$J186&gt;[1]synthèse!AU$14,'[1]BLOC PM'!$J186&lt;[1]synthèse!AU$14+0.1),1,0)</f>
        <v>0</v>
      </c>
      <c r="BE115" s="297">
        <f>IF(AND('[1]BLOC PM'!$J186&gt;[1]synthèse!AV$14,'[1]BLOC PM'!$J186&lt;[1]synthèse!AV$14+0.1),1,0)</f>
        <v>0</v>
      </c>
      <c r="BF115" s="297">
        <f>IF(AND('[1]BLOC PM'!$J186&gt;[1]synthèse!AW$14,'[1]BLOC PM'!$J186&lt;[1]synthèse!AW$14+0.1),1,0)</f>
        <v>0</v>
      </c>
      <c r="BG115" s="297">
        <f>IF(AND('[1]BLOC PM'!$J186&gt;[1]synthèse!AX$14,'[1]BLOC PM'!$J186&lt;[1]synthèse!AX$14+0.1),1,0)</f>
        <v>0</v>
      </c>
      <c r="BH115" s="297">
        <f>IF(AND('[1]BLOC PM'!$J186&gt;[1]synthèse!AY$14,'[1]BLOC PM'!$J186&lt;[1]synthèse!AY$14+0.1),1,0)</f>
        <v>0</v>
      </c>
      <c r="BI115" s="297">
        <f>IF(AND('[1]BLOC PM'!$J186&gt;[1]synthèse!AZ$14,'[1]BLOC PM'!$J186&lt;[1]synthèse!AZ$14+0.1),1,0)</f>
        <v>0</v>
      </c>
      <c r="BJ115" s="297">
        <f>IF(AND('[1]BLOC PM'!$J186&gt;[1]synthèse!BA$14,'[1]BLOC PM'!$J186&lt;[1]synthèse!BA$14+0.1),1,0)</f>
        <v>0</v>
      </c>
      <c r="BK115" s="297">
        <f>IF(AND('[1]BLOC PM'!$J186&gt;[1]synthèse!BB$14,'[1]BLOC PM'!$J186&lt;[1]synthèse!BB$14+0.1),1,0)</f>
        <v>0</v>
      </c>
      <c r="BL115" s="297">
        <f>IF(AND('[1]BLOC PM'!$J186&gt;[1]synthèse!BC$14,'[1]BLOC PM'!$J186&lt;[1]synthèse!BC$14+0.1),1,0)</f>
        <v>0</v>
      </c>
      <c r="BM115" s="297">
        <f>IF(AND('[1]BLOC PM'!$J186&gt;[1]synthèse!BD$14,'[1]BLOC PM'!$J186&lt;[1]synthèse!BD$14+0.1),1,0)</f>
        <v>0</v>
      </c>
      <c r="BN115" s="297">
        <f>IF(AND('[1]BLOC PM'!$J186&gt;[1]synthèse!BE$14,'[1]BLOC PM'!$J186&lt;[1]synthèse!BE$14+0.1),1,0)</f>
        <v>0</v>
      </c>
      <c r="BO115" s="297">
        <f>IF(AND('[1]BLOC PM'!$J186&gt;[1]synthèse!BF$14,'[1]BLOC PM'!$J186&lt;[1]synthèse!BF$14+0.1),1,0)</f>
        <v>0</v>
      </c>
      <c r="BP115" s="297">
        <f>IF(AND('[1]BLOC PM'!$J186&gt;[1]synthèse!BG$14,'[1]BLOC PM'!$J186&lt;[1]synthèse!BG$14+0.1),1,0)</f>
        <v>0</v>
      </c>
      <c r="BQ115" s="297">
        <f>IF(AND('[1]BLOC PM'!$J186&gt;[1]synthèse!BH$14,'[1]BLOC PM'!$J186&lt;[1]synthèse!BH$14+0.1),1,0)</f>
        <v>0</v>
      </c>
      <c r="BR115" s="297">
        <f>IF(AND('[1]BLOC PM'!$J186&gt;[1]synthèse!BI$14,'[1]BLOC PM'!$J186&lt;[1]synthèse!BI$14+0.1),1,0)</f>
        <v>0</v>
      </c>
      <c r="BS115" s="297">
        <f>IF(AND('[1]BLOC PM'!$J186&gt;[1]synthèse!BJ$14,'[1]BLOC PM'!$J186&lt;[1]synthèse!BJ$14+0.1),1,0)</f>
        <v>0</v>
      </c>
      <c r="BT115" s="297">
        <f>IF(AND('[1]BLOC PM'!$J186&gt;[1]synthèse!BK$14,'[1]BLOC PM'!$J186&lt;[1]synthèse!BK$14+0.1),1,0)</f>
        <v>0</v>
      </c>
      <c r="BU115" s="297">
        <f>IF(AND('[1]BLOC PM'!$J186&gt;[1]synthèse!BL$14,'[1]BLOC PM'!$J186&lt;[1]synthèse!BL$14+0.1),1,0)</f>
        <v>0</v>
      </c>
      <c r="BV115" s="297">
        <f>IF(AND('[1]BLOC PM'!$J186&gt;[1]synthèse!BM$14,'[1]BLOC PM'!$J186&lt;[1]synthèse!BM$14+0.1),1,0)</f>
        <v>0</v>
      </c>
      <c r="BW115" s="297">
        <f>IF(AND('[1]BLOC PM'!$J186&gt;[1]synthèse!BN$14,'[1]BLOC PM'!$J186&lt;[1]synthèse!BN$14+0.1),1,0)</f>
        <v>0</v>
      </c>
      <c r="BX115" s="297">
        <f>IF(AND('[1]BLOC PM'!$J186&gt;[1]synthèse!BO$14,'[1]BLOC PM'!$J186&lt;[1]synthèse!BO$14+0.1),1,0)</f>
        <v>0</v>
      </c>
      <c r="BY115" s="297">
        <f>IF(AND('[1]BLOC PM'!$J186&gt;[1]synthèse!BP$14,'[1]BLOC PM'!$J186&lt;[1]synthèse!BP$14+0.1),1,0)</f>
        <v>0</v>
      </c>
      <c r="BZ115" s="297">
        <f>IF(AND('[1]BLOC PM'!$J186&gt;[1]synthèse!BQ$14,'[1]BLOC PM'!$J186&lt;[1]synthèse!BQ$14+0.1),1,0)</f>
        <v>0</v>
      </c>
      <c r="CA115" s="297">
        <f>IF(AND('[1]BLOC PM'!$J186&gt;[1]synthèse!BR$14,'[1]BLOC PM'!$J186&lt;[1]synthèse!BR$14+0.1),1,0)</f>
        <v>0</v>
      </c>
      <c r="CB115" s="297">
        <f>IF(AND('[1]BLOC PM'!$J186&gt;[1]synthèse!BS$14,'[1]BLOC PM'!$J186&lt;[1]synthèse!BS$14+0.1),1,0)</f>
        <v>0</v>
      </c>
      <c r="CC115" s="297">
        <f>IF(AND('[1]BLOC PM'!$J186&gt;[1]synthèse!BT$14,'[1]BLOC PM'!$J186&lt;[1]synthèse!BT$14+0.1),1,0)</f>
        <v>0</v>
      </c>
      <c r="CD115" s="297">
        <f>IF(AND('[1]BLOC PM'!$J186&gt;[1]synthèse!BU$14,'[1]BLOC PM'!$J186&lt;[1]synthèse!BU$14+0.1),1,0)</f>
        <v>0</v>
      </c>
      <c r="CE115" s="297">
        <f>IF(AND('[1]BLOC PM'!$J186&gt;[1]synthèse!BV$14,'[1]BLOC PM'!$J186&lt;[1]synthèse!BV$14+0.1),1,0)</f>
        <v>0</v>
      </c>
      <c r="CF115" s="297">
        <f>IF(AND('[1]BLOC PM'!$J186&gt;[1]synthèse!BW$14,'[1]BLOC PM'!$J186&lt;[1]synthèse!BW$14+0.1),1,0)</f>
        <v>0</v>
      </c>
      <c r="CG115" s="297">
        <f>IF(AND('[1]BLOC PM'!$J186&gt;[1]synthèse!BX$14,'[1]BLOC PM'!$J186&lt;[1]synthèse!BX$14+0.1),1,0)</f>
        <v>0</v>
      </c>
      <c r="CH115" s="297">
        <f>IF(AND('[1]BLOC PM'!$J186&gt;[1]synthèse!BY$14,'[1]BLOC PM'!$J186&lt;[1]synthèse!BY$14+0.1),1,0)</f>
        <v>0</v>
      </c>
      <c r="CI115" s="297">
        <f>IF(AND('[1]BLOC PM'!$J186&gt;[1]synthèse!BZ$14,'[1]BLOC PM'!$J186&lt;[1]synthèse!BZ$14+0.1),1,0)</f>
        <v>0</v>
      </c>
      <c r="CJ115" s="297">
        <f>IF(AND('[1]BLOC PM'!$J186&gt;[1]synthèse!CA$14,'[1]BLOC PM'!$J186&lt;[1]synthèse!CA$14+0.1),1,0)</f>
        <v>0</v>
      </c>
      <c r="CK115" s="297">
        <f>IF(AND('[1]BLOC PM'!$J186&gt;[1]synthèse!CB$14,'[1]BLOC PM'!$J186&lt;[1]synthèse!CB$14+0.1),1,0)</f>
        <v>0</v>
      </c>
      <c r="CL115" s="297">
        <f>IF(AND('[1]BLOC PM'!$J186&gt;[1]synthèse!CC$14,'[1]BLOC PM'!$J186&lt;[1]synthèse!CC$14+0.1),1,0)</f>
        <v>0</v>
      </c>
      <c r="CM115" s="297">
        <f>IF(AND('[1]BLOC PM'!$J186&gt;[1]synthèse!CD$14,'[1]BLOC PM'!$J186&lt;[1]synthèse!CD$14+0.1),1,0)</f>
        <v>0</v>
      </c>
      <c r="CN115" s="297">
        <f>IF(AND('[1]BLOC PM'!$J186&gt;[1]synthèse!CE$14,'[1]BLOC PM'!$J186&lt;[1]synthèse!CE$14+0.1),1,0)</f>
        <v>0</v>
      </c>
      <c r="CO115" s="297">
        <f>IF(AND('[1]BLOC PM'!$J186&gt;[1]synthèse!CF$14,'[1]BLOC PM'!$J186&lt;[1]synthèse!CF$14+0.1),1,0)</f>
        <v>0</v>
      </c>
      <c r="CP115" s="297">
        <f>IF(AND('[1]BLOC PM'!$J186&gt;[1]synthèse!CG$14,'[1]BLOC PM'!$J186&lt;[1]synthèse!CG$14+0.1),1,0)</f>
        <v>0</v>
      </c>
      <c r="CQ115" s="297">
        <f>IF(AND('[1]BLOC PM'!$J186&gt;[1]synthèse!CH$14,'[1]BLOC PM'!$J186&lt;[1]synthèse!CH$14+0.1),1,0)</f>
        <v>0</v>
      </c>
      <c r="CR115" s="297">
        <f>IF(AND('[1]BLOC PM'!$J186&gt;[1]synthèse!CI$14,'[1]BLOC PM'!$J186&lt;[1]synthèse!CI$14+0.1),1,0)</f>
        <v>0</v>
      </c>
      <c r="CS115" s="297">
        <f>IF(AND('[1]BLOC PM'!$J186&gt;[1]synthèse!CJ$14,'[1]BLOC PM'!$J186&lt;[1]synthèse!CJ$14+0.1),1,0)</f>
        <v>0</v>
      </c>
      <c r="CT115" s="297">
        <f>IF(AND('[1]BLOC PM'!$J186&gt;[1]synthèse!CK$14,'[1]BLOC PM'!$J186&lt;[1]synthèse!CK$14+0.1),1,0)</f>
        <v>0</v>
      </c>
    </row>
    <row r="116" spans="1:98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80"/>
      <c r="O116" s="168"/>
      <c r="P116" s="168"/>
      <c r="Q116" s="168"/>
      <c r="R116" s="168"/>
      <c r="S116" s="168"/>
      <c r="T116" s="168"/>
      <c r="U116" s="298"/>
      <c r="V116" s="298"/>
      <c r="W116" s="294"/>
      <c r="Y116" s="294"/>
      <c r="Z116" s="294"/>
      <c r="AA116" s="294"/>
      <c r="AB116" s="294"/>
      <c r="AC116" s="294"/>
      <c r="AP116" s="297" t="str">
        <f>IF('[1]BLOC PM'!A187&lt;&gt;"",'[1]BLOC PM'!A187,"")</f>
        <v/>
      </c>
      <c r="AQ116" s="297">
        <f>IF(AND('[1]BLOC PM'!$J187&gt;[1]synthèse!AH$14,'[1]BLOC PM'!$J187&lt;[1]synthèse!AH$14+0.1),1,0)</f>
        <v>0</v>
      </c>
      <c r="AR116" s="297">
        <f>IF(AND('[1]BLOC PM'!$J187&gt;[1]synthèse!AI$14,'[1]BLOC PM'!$J187&lt;[1]synthèse!AI$14+0.1),1,0)</f>
        <v>0</v>
      </c>
      <c r="AS116" s="297">
        <f>IF(AND('[1]BLOC PM'!$J187&gt;[1]synthèse!AJ$14,'[1]BLOC PM'!$J187&lt;[1]synthèse!AJ$14+0.1),1,0)</f>
        <v>0</v>
      </c>
      <c r="AT116" s="297">
        <f>IF(AND('[1]BLOC PM'!$J187&gt;[1]synthèse!AK$14,'[1]BLOC PM'!$J187&lt;[1]synthèse!AK$14+0.1),1,0)</f>
        <v>0</v>
      </c>
      <c r="AU116" s="297">
        <f>IF(AND('[1]BLOC PM'!$J187&gt;[1]synthèse!AL$14,'[1]BLOC PM'!$J187&lt;[1]synthèse!AL$14+0.1),1,0)</f>
        <v>0</v>
      </c>
      <c r="AV116" s="297">
        <f>IF(AND('[1]BLOC PM'!$J187&gt;[1]synthèse!AM$14,'[1]BLOC PM'!$J187&lt;[1]synthèse!AM$14+0.1),1,0)</f>
        <v>0</v>
      </c>
      <c r="AW116" s="297">
        <f>IF(AND('[1]BLOC PM'!$J187&gt;[1]synthèse!AN$14,'[1]BLOC PM'!$J187&lt;[1]synthèse!AN$14+0.1),1,0)</f>
        <v>0</v>
      </c>
      <c r="AX116" s="297">
        <f>IF(AND('[1]BLOC PM'!$J187&gt;[1]synthèse!AO$14,'[1]BLOC PM'!$J187&lt;[1]synthèse!AO$14+0.1),1,0)</f>
        <v>0</v>
      </c>
      <c r="AY116" s="297">
        <f>IF(AND('[1]BLOC PM'!$J187&gt;[1]synthèse!AP$14,'[1]BLOC PM'!$J187&lt;[1]synthèse!AP$14+0.1),1,0)</f>
        <v>0</v>
      </c>
      <c r="AZ116" s="297">
        <f>IF(AND('[1]BLOC PM'!$J187&gt;[1]synthèse!AQ$14,'[1]BLOC PM'!$J187&lt;[1]synthèse!AQ$14+0.1),1,0)</f>
        <v>0</v>
      </c>
      <c r="BA116" s="297">
        <f>IF(AND('[1]BLOC PM'!$J187&gt;[1]synthèse!AR$14,'[1]BLOC PM'!$J187&lt;[1]synthèse!AR$14+0.1),1,0)</f>
        <v>0</v>
      </c>
      <c r="BB116" s="297">
        <f>IF(AND('[1]BLOC PM'!$J187&gt;[1]synthèse!AS$14,'[1]BLOC PM'!$J187&lt;[1]synthèse!AS$14+0.1),1,0)</f>
        <v>0</v>
      </c>
      <c r="BC116" s="297">
        <f>IF(AND('[1]BLOC PM'!$J187&gt;[1]synthèse!AT$14,'[1]BLOC PM'!$J187&lt;[1]synthèse!AT$14+0.1),1,0)</f>
        <v>0</v>
      </c>
      <c r="BD116" s="297">
        <f>IF(AND('[1]BLOC PM'!$J187&gt;[1]synthèse!AU$14,'[1]BLOC PM'!$J187&lt;[1]synthèse!AU$14+0.1),1,0)</f>
        <v>0</v>
      </c>
      <c r="BE116" s="297">
        <f>IF(AND('[1]BLOC PM'!$J187&gt;[1]synthèse!AV$14,'[1]BLOC PM'!$J187&lt;[1]synthèse!AV$14+0.1),1,0)</f>
        <v>0</v>
      </c>
      <c r="BF116" s="297">
        <f>IF(AND('[1]BLOC PM'!$J187&gt;[1]synthèse!AW$14,'[1]BLOC PM'!$J187&lt;[1]synthèse!AW$14+0.1),1,0)</f>
        <v>0</v>
      </c>
      <c r="BG116" s="297">
        <f>IF(AND('[1]BLOC PM'!$J187&gt;[1]synthèse!AX$14,'[1]BLOC PM'!$J187&lt;[1]synthèse!AX$14+0.1),1,0)</f>
        <v>0</v>
      </c>
      <c r="BH116" s="297">
        <f>IF(AND('[1]BLOC PM'!$J187&gt;[1]synthèse!AY$14,'[1]BLOC PM'!$J187&lt;[1]synthèse!AY$14+0.1),1,0)</f>
        <v>0</v>
      </c>
      <c r="BI116" s="297">
        <f>IF(AND('[1]BLOC PM'!$J187&gt;[1]synthèse!AZ$14,'[1]BLOC PM'!$J187&lt;[1]synthèse!AZ$14+0.1),1,0)</f>
        <v>0</v>
      </c>
      <c r="BJ116" s="297">
        <f>IF(AND('[1]BLOC PM'!$J187&gt;[1]synthèse!BA$14,'[1]BLOC PM'!$J187&lt;[1]synthèse!BA$14+0.1),1,0)</f>
        <v>0</v>
      </c>
      <c r="BK116" s="297">
        <f>IF(AND('[1]BLOC PM'!$J187&gt;[1]synthèse!BB$14,'[1]BLOC PM'!$J187&lt;[1]synthèse!BB$14+0.1),1,0)</f>
        <v>0</v>
      </c>
      <c r="BL116" s="297">
        <f>IF(AND('[1]BLOC PM'!$J187&gt;[1]synthèse!BC$14,'[1]BLOC PM'!$J187&lt;[1]synthèse!BC$14+0.1),1,0)</f>
        <v>0</v>
      </c>
      <c r="BM116" s="297">
        <f>IF(AND('[1]BLOC PM'!$J187&gt;[1]synthèse!BD$14,'[1]BLOC PM'!$J187&lt;[1]synthèse!BD$14+0.1),1,0)</f>
        <v>0</v>
      </c>
      <c r="BN116" s="297">
        <f>IF(AND('[1]BLOC PM'!$J187&gt;[1]synthèse!BE$14,'[1]BLOC PM'!$J187&lt;[1]synthèse!BE$14+0.1),1,0)</f>
        <v>0</v>
      </c>
      <c r="BO116" s="297">
        <f>IF(AND('[1]BLOC PM'!$J187&gt;[1]synthèse!BF$14,'[1]BLOC PM'!$J187&lt;[1]synthèse!BF$14+0.1),1,0)</f>
        <v>0</v>
      </c>
      <c r="BP116" s="297">
        <f>IF(AND('[1]BLOC PM'!$J187&gt;[1]synthèse!BG$14,'[1]BLOC PM'!$J187&lt;[1]synthèse!BG$14+0.1),1,0)</f>
        <v>0</v>
      </c>
      <c r="BQ116" s="297">
        <f>IF(AND('[1]BLOC PM'!$J187&gt;[1]synthèse!BH$14,'[1]BLOC PM'!$J187&lt;[1]synthèse!BH$14+0.1),1,0)</f>
        <v>0</v>
      </c>
      <c r="BR116" s="297">
        <f>IF(AND('[1]BLOC PM'!$J187&gt;[1]synthèse!BI$14,'[1]BLOC PM'!$J187&lt;[1]synthèse!BI$14+0.1),1,0)</f>
        <v>0</v>
      </c>
      <c r="BS116" s="297">
        <f>IF(AND('[1]BLOC PM'!$J187&gt;[1]synthèse!BJ$14,'[1]BLOC PM'!$J187&lt;[1]synthèse!BJ$14+0.1),1,0)</f>
        <v>0</v>
      </c>
      <c r="BT116" s="297">
        <f>IF(AND('[1]BLOC PM'!$J187&gt;[1]synthèse!BK$14,'[1]BLOC PM'!$J187&lt;[1]synthèse!BK$14+0.1),1,0)</f>
        <v>0</v>
      </c>
      <c r="BU116" s="297">
        <f>IF(AND('[1]BLOC PM'!$J187&gt;[1]synthèse!BL$14,'[1]BLOC PM'!$J187&lt;[1]synthèse!BL$14+0.1),1,0)</f>
        <v>0</v>
      </c>
      <c r="BV116" s="297">
        <f>IF(AND('[1]BLOC PM'!$J187&gt;[1]synthèse!BM$14,'[1]BLOC PM'!$J187&lt;[1]synthèse!BM$14+0.1),1,0)</f>
        <v>0</v>
      </c>
      <c r="BW116" s="297">
        <f>IF(AND('[1]BLOC PM'!$J187&gt;[1]synthèse!BN$14,'[1]BLOC PM'!$J187&lt;[1]synthèse!BN$14+0.1),1,0)</f>
        <v>0</v>
      </c>
      <c r="BX116" s="297">
        <f>IF(AND('[1]BLOC PM'!$J187&gt;[1]synthèse!BO$14,'[1]BLOC PM'!$J187&lt;[1]synthèse!BO$14+0.1),1,0)</f>
        <v>0</v>
      </c>
      <c r="BY116" s="297">
        <f>IF(AND('[1]BLOC PM'!$J187&gt;[1]synthèse!BP$14,'[1]BLOC PM'!$J187&lt;[1]synthèse!BP$14+0.1),1,0)</f>
        <v>0</v>
      </c>
      <c r="BZ116" s="297">
        <f>IF(AND('[1]BLOC PM'!$J187&gt;[1]synthèse!BQ$14,'[1]BLOC PM'!$J187&lt;[1]synthèse!BQ$14+0.1),1,0)</f>
        <v>0</v>
      </c>
      <c r="CA116" s="297">
        <f>IF(AND('[1]BLOC PM'!$J187&gt;[1]synthèse!BR$14,'[1]BLOC PM'!$J187&lt;[1]synthèse!BR$14+0.1),1,0)</f>
        <v>0</v>
      </c>
      <c r="CB116" s="297">
        <f>IF(AND('[1]BLOC PM'!$J187&gt;[1]synthèse!BS$14,'[1]BLOC PM'!$J187&lt;[1]synthèse!BS$14+0.1),1,0)</f>
        <v>0</v>
      </c>
      <c r="CC116" s="297">
        <f>IF(AND('[1]BLOC PM'!$J187&gt;[1]synthèse!BT$14,'[1]BLOC PM'!$J187&lt;[1]synthèse!BT$14+0.1),1,0)</f>
        <v>0</v>
      </c>
      <c r="CD116" s="297">
        <f>IF(AND('[1]BLOC PM'!$J187&gt;[1]synthèse!BU$14,'[1]BLOC PM'!$J187&lt;[1]synthèse!BU$14+0.1),1,0)</f>
        <v>0</v>
      </c>
      <c r="CE116" s="297">
        <f>IF(AND('[1]BLOC PM'!$J187&gt;[1]synthèse!BV$14,'[1]BLOC PM'!$J187&lt;[1]synthèse!BV$14+0.1),1,0)</f>
        <v>0</v>
      </c>
      <c r="CF116" s="297">
        <f>IF(AND('[1]BLOC PM'!$J187&gt;[1]synthèse!BW$14,'[1]BLOC PM'!$J187&lt;[1]synthèse!BW$14+0.1),1,0)</f>
        <v>0</v>
      </c>
      <c r="CG116" s="297">
        <f>IF(AND('[1]BLOC PM'!$J187&gt;[1]synthèse!BX$14,'[1]BLOC PM'!$J187&lt;[1]synthèse!BX$14+0.1),1,0)</f>
        <v>0</v>
      </c>
      <c r="CH116" s="297">
        <f>IF(AND('[1]BLOC PM'!$J187&gt;[1]synthèse!BY$14,'[1]BLOC PM'!$J187&lt;[1]synthèse!BY$14+0.1),1,0)</f>
        <v>0</v>
      </c>
      <c r="CI116" s="297">
        <f>IF(AND('[1]BLOC PM'!$J187&gt;[1]synthèse!BZ$14,'[1]BLOC PM'!$J187&lt;[1]synthèse!BZ$14+0.1),1,0)</f>
        <v>0</v>
      </c>
      <c r="CJ116" s="297">
        <f>IF(AND('[1]BLOC PM'!$J187&gt;[1]synthèse!CA$14,'[1]BLOC PM'!$J187&lt;[1]synthèse!CA$14+0.1),1,0)</f>
        <v>0</v>
      </c>
      <c r="CK116" s="297">
        <f>IF(AND('[1]BLOC PM'!$J187&gt;[1]synthèse!CB$14,'[1]BLOC PM'!$J187&lt;[1]synthèse!CB$14+0.1),1,0)</f>
        <v>0</v>
      </c>
      <c r="CL116" s="297">
        <f>IF(AND('[1]BLOC PM'!$J187&gt;[1]synthèse!CC$14,'[1]BLOC PM'!$J187&lt;[1]synthèse!CC$14+0.1),1,0)</f>
        <v>0</v>
      </c>
      <c r="CM116" s="297">
        <f>IF(AND('[1]BLOC PM'!$J187&gt;[1]synthèse!CD$14,'[1]BLOC PM'!$J187&lt;[1]synthèse!CD$14+0.1),1,0)</f>
        <v>0</v>
      </c>
      <c r="CN116" s="297">
        <f>IF(AND('[1]BLOC PM'!$J187&gt;[1]synthèse!CE$14,'[1]BLOC PM'!$J187&lt;[1]synthèse!CE$14+0.1),1,0)</f>
        <v>0</v>
      </c>
      <c r="CO116" s="297">
        <f>IF(AND('[1]BLOC PM'!$J187&gt;[1]synthèse!CF$14,'[1]BLOC PM'!$J187&lt;[1]synthèse!CF$14+0.1),1,0)</f>
        <v>0</v>
      </c>
      <c r="CP116" s="297">
        <f>IF(AND('[1]BLOC PM'!$J187&gt;[1]synthèse!CG$14,'[1]BLOC PM'!$J187&lt;[1]synthèse!CG$14+0.1),1,0)</f>
        <v>0</v>
      </c>
      <c r="CQ116" s="297">
        <f>IF(AND('[1]BLOC PM'!$J187&gt;[1]synthèse!CH$14,'[1]BLOC PM'!$J187&lt;[1]synthèse!CH$14+0.1),1,0)</f>
        <v>0</v>
      </c>
      <c r="CR116" s="297">
        <f>IF(AND('[1]BLOC PM'!$J187&gt;[1]synthèse!CI$14,'[1]BLOC PM'!$J187&lt;[1]synthèse!CI$14+0.1),1,0)</f>
        <v>0</v>
      </c>
      <c r="CS116" s="297">
        <f>IF(AND('[1]BLOC PM'!$J187&gt;[1]synthèse!CJ$14,'[1]BLOC PM'!$J187&lt;[1]synthèse!CJ$14+0.1),1,0)</f>
        <v>0</v>
      </c>
      <c r="CT116" s="297">
        <f>IF(AND('[1]BLOC PM'!$J187&gt;[1]synthèse!CK$14,'[1]BLOC PM'!$J187&lt;[1]synthèse!CK$14+0.1),1,0)</f>
        <v>0</v>
      </c>
    </row>
    <row r="117" spans="1:98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80"/>
      <c r="O117" s="168"/>
      <c r="P117" s="168"/>
      <c r="Q117" s="168"/>
      <c r="R117" s="168"/>
      <c r="S117" s="168"/>
      <c r="T117" s="168"/>
      <c r="U117" s="294"/>
      <c r="V117" s="294"/>
      <c r="W117" s="294"/>
      <c r="Y117" s="294"/>
      <c r="Z117" s="294"/>
      <c r="AA117" s="294"/>
      <c r="AB117" s="294"/>
      <c r="AC117" s="294"/>
    </row>
    <row r="118" spans="1:98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80"/>
      <c r="O118" s="168"/>
      <c r="P118" s="168"/>
      <c r="Q118" s="168"/>
      <c r="R118" s="168"/>
      <c r="S118" s="168"/>
      <c r="T118" s="168"/>
      <c r="U118" s="294"/>
      <c r="V118" s="294"/>
      <c r="W118" s="294"/>
      <c r="Y118" s="294"/>
      <c r="Z118" s="294"/>
      <c r="AA118" s="294"/>
      <c r="AB118" s="294"/>
      <c r="AC118" s="294"/>
    </row>
    <row r="119" spans="1:98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80"/>
      <c r="O119" s="168"/>
      <c r="P119" s="168"/>
      <c r="Q119" s="168"/>
      <c r="R119" s="168"/>
      <c r="S119" s="168"/>
      <c r="T119" s="168"/>
      <c r="U119" s="294"/>
      <c r="V119" s="294"/>
      <c r="W119" s="294"/>
      <c r="Y119" s="294"/>
      <c r="Z119" s="294"/>
      <c r="AA119" s="294"/>
      <c r="AB119" s="294"/>
      <c r="AC119" s="294"/>
    </row>
    <row r="120" spans="1:98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80"/>
      <c r="O120" s="168"/>
      <c r="P120" s="168"/>
      <c r="Q120" s="168"/>
      <c r="R120" s="168"/>
      <c r="S120" s="168"/>
      <c r="T120" s="168"/>
      <c r="U120" s="294"/>
      <c r="V120" s="294"/>
      <c r="W120" s="294"/>
      <c r="Y120" s="294"/>
      <c r="Z120" s="294"/>
      <c r="AA120" s="294"/>
      <c r="AB120" s="294"/>
      <c r="AC120" s="294"/>
    </row>
    <row r="121" spans="1:98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80"/>
      <c r="O121" s="168"/>
      <c r="P121" s="168"/>
      <c r="Q121" s="168"/>
      <c r="R121" s="168"/>
      <c r="S121" s="168"/>
      <c r="T121" s="168"/>
      <c r="U121" s="294"/>
      <c r="V121" s="294"/>
      <c r="W121" s="294"/>
      <c r="Y121" s="294"/>
      <c r="Z121" s="294"/>
      <c r="AA121" s="294"/>
      <c r="AB121" s="294"/>
      <c r="AC121" s="294"/>
    </row>
    <row r="122" spans="1:98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80"/>
      <c r="O122" s="168"/>
      <c r="P122" s="168"/>
      <c r="Q122" s="168"/>
      <c r="R122" s="168"/>
      <c r="S122" s="168"/>
      <c r="T122" s="168"/>
      <c r="U122" s="294"/>
      <c r="V122" s="294"/>
      <c r="W122" s="294"/>
      <c r="Y122" s="294"/>
      <c r="Z122" s="294"/>
      <c r="AA122" s="294"/>
      <c r="AB122" s="294"/>
      <c r="AC122" s="294"/>
    </row>
    <row r="123" spans="1:98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80"/>
      <c r="O123" s="168"/>
      <c r="P123" s="168"/>
      <c r="Q123" s="168"/>
      <c r="R123" s="168"/>
      <c r="S123" s="168"/>
      <c r="T123" s="168"/>
      <c r="U123" s="294"/>
      <c r="V123" s="294"/>
      <c r="W123" s="294"/>
      <c r="Y123" s="294"/>
      <c r="Z123" s="294"/>
      <c r="AA123" s="294"/>
      <c r="AB123" s="294"/>
      <c r="AC123" s="294"/>
    </row>
    <row r="124" spans="1:98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80"/>
      <c r="O124" s="168"/>
      <c r="P124" s="168"/>
      <c r="Q124" s="168"/>
      <c r="R124" s="168"/>
      <c r="S124" s="168"/>
      <c r="T124" s="168"/>
      <c r="U124" s="294"/>
      <c r="V124" s="294"/>
      <c r="W124" s="294"/>
      <c r="Y124" s="294"/>
      <c r="Z124" s="294"/>
      <c r="AA124" s="294"/>
      <c r="AB124" s="294"/>
      <c r="AC124" s="294"/>
    </row>
    <row r="125" spans="1:98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80"/>
      <c r="O125" s="168"/>
      <c r="P125" s="168"/>
      <c r="Q125" s="168"/>
      <c r="R125" s="168"/>
      <c r="S125" s="168"/>
      <c r="T125" s="168"/>
      <c r="U125" s="294"/>
      <c r="V125" s="294"/>
      <c r="W125" s="294"/>
      <c r="Y125" s="294"/>
      <c r="Z125" s="294"/>
      <c r="AA125" s="294"/>
      <c r="AB125" s="294"/>
      <c r="AC125" s="294"/>
    </row>
    <row r="126" spans="1:98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80"/>
      <c r="O126" s="168"/>
      <c r="P126" s="168"/>
      <c r="Q126" s="168"/>
      <c r="R126" s="168"/>
      <c r="S126" s="168"/>
      <c r="T126" s="168"/>
      <c r="U126" s="294"/>
      <c r="V126" s="294"/>
      <c r="W126" s="294"/>
      <c r="Y126" s="294"/>
      <c r="Z126" s="294"/>
      <c r="AA126" s="294"/>
      <c r="AB126" s="294"/>
      <c r="AC126" s="294"/>
    </row>
    <row r="127" spans="1:98" x14ac:dyDescent="0.2">
      <c r="A127" s="168"/>
      <c r="B127" s="146"/>
      <c r="C127" s="168" t="str">
        <f>IF(BD154&gt;0,BD155/BD154,"")</f>
        <v/>
      </c>
      <c r="D127" s="146" t="str">
        <f>IF(BD154&gt;0,BD154,"")</f>
        <v/>
      </c>
      <c r="E127" s="146" t="str">
        <f>IF(BD148&gt;0,BD151/BD148,"")</f>
        <v/>
      </c>
      <c r="F127" s="168" t="str">
        <f>IF(DI149&gt;0,DI150/DI149,"")</f>
        <v/>
      </c>
      <c r="G127" s="168" t="str">
        <f>IF(DI149&gt;0,DI149,"")</f>
        <v/>
      </c>
      <c r="H127" s="168"/>
      <c r="I127" s="168"/>
      <c r="J127" s="168"/>
      <c r="K127" s="168"/>
      <c r="L127" s="168"/>
      <c r="M127" s="168"/>
      <c r="N127" s="180"/>
      <c r="O127" s="168"/>
      <c r="P127" s="168"/>
      <c r="Q127" s="168"/>
      <c r="R127" s="168"/>
      <c r="S127" s="168"/>
      <c r="T127" s="168"/>
      <c r="U127" s="294"/>
      <c r="V127" s="294"/>
      <c r="W127" s="294"/>
      <c r="Y127" s="294"/>
      <c r="Z127" s="294"/>
      <c r="AA127" s="294"/>
      <c r="AB127" s="294"/>
      <c r="AC127" s="294"/>
    </row>
    <row r="128" spans="1:98" x14ac:dyDescent="0.2">
      <c r="A128" s="168"/>
      <c r="B128" s="146"/>
      <c r="C128" s="168" t="str">
        <f>IF(BE154&gt;0,BE155/BE154,"")</f>
        <v/>
      </c>
      <c r="D128" s="146" t="str">
        <f>IF(BD154&gt;0,BD154,"")</f>
        <v/>
      </c>
      <c r="E128" s="146" t="str">
        <f>IF(BE148&gt;0,BE151/BE148,"")</f>
        <v/>
      </c>
      <c r="F128" s="168" t="str">
        <f>IF(DJ149&gt;0,DJ150/DJ149,"")</f>
        <v/>
      </c>
      <c r="G128" s="168" t="str">
        <f>IF(DJ149&gt;0,DJ149,"")</f>
        <v/>
      </c>
      <c r="H128" s="168"/>
      <c r="I128" s="168"/>
      <c r="J128" s="168"/>
      <c r="K128" s="168"/>
      <c r="L128" s="168"/>
      <c r="M128" s="168"/>
      <c r="N128" s="180"/>
      <c r="O128" s="168"/>
      <c r="P128" s="168"/>
      <c r="Q128" s="168"/>
      <c r="R128" s="168"/>
      <c r="S128" s="168"/>
      <c r="T128" s="168"/>
      <c r="Y128" s="294"/>
      <c r="Z128" s="294"/>
      <c r="AA128" s="294"/>
      <c r="AB128" s="294"/>
      <c r="AC128" s="294"/>
    </row>
    <row r="129" spans="1:29" x14ac:dyDescent="0.2">
      <c r="A129" s="168"/>
      <c r="B129" s="146"/>
      <c r="C129" s="168" t="str">
        <f>IF(BF154&gt;0,BF155/BF154,"")</f>
        <v/>
      </c>
      <c r="D129" s="146" t="str">
        <f>IF(BD154&gt;0,BD154,"")</f>
        <v/>
      </c>
      <c r="E129" s="146" t="str">
        <f>IF(BF148&gt;0,BF151/BF148,"")</f>
        <v/>
      </c>
      <c r="F129" s="168" t="str">
        <f>IF(DK149&gt;0,DK150/DK149,"")</f>
        <v/>
      </c>
      <c r="G129" s="168" t="str">
        <f>IF(DK149&gt;0,DK149,"")</f>
        <v/>
      </c>
      <c r="H129" s="168"/>
      <c r="I129" s="168"/>
      <c r="J129" s="168"/>
      <c r="K129" s="168"/>
      <c r="L129" s="168"/>
      <c r="M129" s="168"/>
      <c r="N129" s="180"/>
      <c r="O129" s="168"/>
      <c r="P129" s="168"/>
      <c r="Q129" s="168"/>
      <c r="R129" s="168"/>
      <c r="S129" s="168"/>
      <c r="T129" s="168"/>
      <c r="Y129" s="294"/>
      <c r="Z129" s="294"/>
      <c r="AA129" s="294"/>
      <c r="AB129" s="294"/>
      <c r="AC129" s="294"/>
    </row>
    <row r="130" spans="1:29" x14ac:dyDescent="0.2">
      <c r="A130" s="168"/>
      <c r="B130" s="146"/>
      <c r="C130" s="168" t="str">
        <f>IF(BG154&gt;0,BG155/BG154,"")</f>
        <v/>
      </c>
      <c r="D130" s="146" t="str">
        <f>IF(BD154&gt;0,BD154,"")</f>
        <v/>
      </c>
      <c r="E130" s="146" t="str">
        <f>IF(BG148&gt;0,BG151/BG148,"")</f>
        <v/>
      </c>
      <c r="F130" s="168" t="str">
        <f>IF(DL149&gt;0,DL150/DL149,"")</f>
        <v/>
      </c>
      <c r="G130" s="168" t="str">
        <f>IF(DL149&gt;0,DL149,"")</f>
        <v/>
      </c>
      <c r="H130" s="168"/>
      <c r="I130" s="168"/>
      <c r="J130" s="168"/>
      <c r="K130" s="168"/>
      <c r="L130" s="168"/>
      <c r="M130" s="168"/>
      <c r="N130" s="180"/>
      <c r="O130" s="168"/>
      <c r="P130" s="168"/>
      <c r="Q130" s="168"/>
      <c r="R130" s="168"/>
      <c r="S130" s="168"/>
      <c r="T130" s="168"/>
      <c r="Y130" s="294"/>
      <c r="Z130" s="294"/>
      <c r="AA130" s="294"/>
      <c r="AB130" s="294"/>
      <c r="AC130" s="294"/>
    </row>
    <row r="131" spans="1:29" x14ac:dyDescent="0.2">
      <c r="A131" s="168"/>
      <c r="B131" s="146"/>
      <c r="C131" s="168" t="str">
        <f>IF(BH154&gt;0,BH155/BH154,"")</f>
        <v/>
      </c>
      <c r="D131" s="146" t="str">
        <f>IF(BD154&gt;0,BD154,"")</f>
        <v/>
      </c>
      <c r="E131" s="146" t="str">
        <f>IF(BH148&gt;0,BH151/BH148,"")</f>
        <v/>
      </c>
      <c r="F131" s="168" t="str">
        <f>IF(DM149&gt;0,DM150/DM149,"")</f>
        <v/>
      </c>
      <c r="G131" s="168" t="str">
        <f>IF(DM149&gt;0,DM149,"")</f>
        <v/>
      </c>
      <c r="H131" s="168"/>
      <c r="I131" s="168"/>
      <c r="J131" s="168"/>
      <c r="K131" s="168"/>
      <c r="L131" s="168"/>
      <c r="M131" s="168"/>
      <c r="N131" s="180"/>
      <c r="O131" s="168"/>
      <c r="P131" s="168"/>
      <c r="Q131" s="168"/>
      <c r="R131" s="168"/>
      <c r="S131" s="168"/>
      <c r="T131" s="168"/>
      <c r="Y131" s="294"/>
      <c r="Z131" s="294"/>
      <c r="AA131" s="294"/>
      <c r="AB131" s="294"/>
      <c r="AC131" s="294"/>
    </row>
    <row r="132" spans="1:29" x14ac:dyDescent="0.2">
      <c r="A132" s="168"/>
      <c r="B132" s="146"/>
      <c r="C132" s="146" t="str">
        <f>IF(BI154&gt;0,BI155/BI154,"")</f>
        <v/>
      </c>
      <c r="D132" s="146"/>
      <c r="E132" s="146"/>
      <c r="F132" s="168" t="str">
        <f>IF(DN149&gt;0,DN150/DN149,"")</f>
        <v/>
      </c>
      <c r="G132" s="168" t="str">
        <f>IF(DN149&gt;0,DN149,"")</f>
        <v/>
      </c>
      <c r="H132" s="168"/>
      <c r="I132" s="168"/>
      <c r="J132" s="168"/>
      <c r="K132" s="168"/>
      <c r="L132" s="168"/>
      <c r="M132" s="168"/>
      <c r="N132" s="180"/>
      <c r="O132" s="168"/>
      <c r="P132" s="168"/>
      <c r="Q132" s="168"/>
      <c r="R132" s="168"/>
      <c r="S132" s="168"/>
      <c r="T132" s="168"/>
      <c r="Y132" s="294"/>
      <c r="Z132" s="294"/>
      <c r="AA132" s="294"/>
      <c r="AB132" s="294"/>
      <c r="AC132" s="294"/>
    </row>
    <row r="133" spans="1:29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80"/>
      <c r="O133" s="168"/>
      <c r="P133" s="168"/>
      <c r="Q133" s="168"/>
      <c r="R133" s="168"/>
      <c r="S133" s="168"/>
      <c r="T133" s="168"/>
      <c r="Y133" s="294"/>
      <c r="Z133" s="294"/>
      <c r="AA133" s="294"/>
      <c r="AB133" s="294"/>
      <c r="AC133" s="294"/>
    </row>
    <row r="134" spans="1:29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80"/>
      <c r="O134" s="168"/>
      <c r="P134" s="168"/>
      <c r="Q134" s="168"/>
      <c r="R134" s="168"/>
      <c r="S134" s="168"/>
      <c r="T134" s="168"/>
      <c r="Y134" s="294"/>
      <c r="Z134" s="294"/>
      <c r="AA134" s="294"/>
      <c r="AB134" s="294"/>
      <c r="AC134" s="294"/>
    </row>
    <row r="135" spans="1:29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80"/>
      <c r="O135" s="168"/>
      <c r="P135" s="168"/>
      <c r="Q135" s="168"/>
      <c r="R135" s="168"/>
      <c r="S135" s="168"/>
      <c r="T135" s="168"/>
      <c r="Y135" s="294"/>
      <c r="Z135" s="294"/>
      <c r="AA135" s="294"/>
      <c r="AB135" s="294"/>
      <c r="AC135" s="294"/>
    </row>
    <row r="136" spans="1:29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80"/>
      <c r="O136" s="168"/>
      <c r="P136" s="168"/>
      <c r="Q136" s="168"/>
      <c r="R136" s="168"/>
      <c r="S136" s="168"/>
      <c r="T136" s="168"/>
      <c r="Y136" s="294"/>
      <c r="Z136" s="294"/>
      <c r="AA136" s="294"/>
      <c r="AB136" s="294"/>
      <c r="AC136" s="294"/>
    </row>
    <row r="137" spans="1:29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80"/>
      <c r="O137" s="168"/>
      <c r="P137" s="168"/>
      <c r="Q137" s="168"/>
      <c r="R137" s="168"/>
      <c r="S137" s="168"/>
      <c r="T137" s="168"/>
      <c r="Y137" s="294"/>
      <c r="Z137" s="294"/>
      <c r="AA137" s="294"/>
      <c r="AB137" s="294"/>
      <c r="AC137" s="294"/>
    </row>
    <row r="138" spans="1:29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80"/>
      <c r="O138" s="168"/>
      <c r="P138" s="168"/>
      <c r="Q138" s="168"/>
      <c r="R138" s="168"/>
      <c r="S138" s="168"/>
      <c r="T138" s="168"/>
      <c r="Y138" s="294"/>
      <c r="Z138" s="294"/>
      <c r="AA138" s="294"/>
      <c r="AB138" s="294"/>
      <c r="AC138" s="294"/>
    </row>
    <row r="139" spans="1:29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80"/>
      <c r="O139" s="168"/>
      <c r="P139" s="168"/>
      <c r="Q139" s="168"/>
      <c r="R139" s="168"/>
      <c r="S139" s="168"/>
      <c r="T139" s="168"/>
      <c r="Y139" s="294"/>
      <c r="Z139" s="294"/>
      <c r="AA139" s="294"/>
      <c r="AB139" s="294"/>
      <c r="AC139" s="294"/>
    </row>
    <row r="140" spans="1:29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80"/>
      <c r="O140" s="168"/>
      <c r="P140" s="168"/>
      <c r="Q140" s="168"/>
      <c r="R140" s="168"/>
      <c r="S140" s="168"/>
      <c r="T140" s="168"/>
      <c r="Y140" s="294"/>
      <c r="Z140" s="294"/>
      <c r="AA140" s="294"/>
      <c r="AB140" s="294"/>
      <c r="AC140" s="294"/>
    </row>
    <row r="141" spans="1:29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80"/>
      <c r="O141" s="168"/>
      <c r="P141" s="168"/>
      <c r="Q141" s="168"/>
      <c r="R141" s="168"/>
      <c r="S141" s="168"/>
      <c r="T141" s="168"/>
    </row>
    <row r="142" spans="1:29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80"/>
      <c r="O142" s="168"/>
      <c r="P142" s="168"/>
      <c r="Q142" s="168"/>
      <c r="R142" s="168"/>
      <c r="S142" s="168"/>
      <c r="T142" s="168"/>
    </row>
    <row r="143" spans="1:29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80"/>
      <c r="O143" s="168"/>
      <c r="P143" s="168"/>
      <c r="Q143" s="168"/>
      <c r="R143" s="168"/>
      <c r="S143" s="168"/>
      <c r="T143" s="168"/>
    </row>
    <row r="144" spans="1:29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80"/>
      <c r="O144" s="168"/>
      <c r="P144" s="168"/>
      <c r="Q144" s="168"/>
      <c r="R144" s="168"/>
      <c r="S144" s="168"/>
      <c r="T144" s="168"/>
    </row>
    <row r="145" spans="1:20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80"/>
      <c r="O145" s="168"/>
      <c r="P145" s="168"/>
      <c r="Q145" s="168"/>
      <c r="R145" s="168"/>
      <c r="S145" s="168"/>
      <c r="T145" s="168"/>
    </row>
    <row r="146" spans="1:20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80"/>
      <c r="O146" s="168"/>
      <c r="P146" s="168"/>
      <c r="Q146" s="168"/>
      <c r="R146" s="168"/>
      <c r="S146" s="168"/>
      <c r="T146" s="168"/>
    </row>
    <row r="147" spans="1:20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80"/>
      <c r="O147" s="168"/>
      <c r="P147" s="168"/>
      <c r="Q147" s="168"/>
      <c r="R147" s="168"/>
      <c r="S147" s="168"/>
      <c r="T147" s="168"/>
    </row>
    <row r="148" spans="1:20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80"/>
      <c r="O148" s="168"/>
      <c r="P148" s="168"/>
      <c r="Q148" s="168"/>
      <c r="R148" s="168"/>
      <c r="S148" s="168"/>
      <c r="T148" s="168"/>
    </row>
    <row r="149" spans="1:20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80"/>
      <c r="O149" s="168"/>
      <c r="P149" s="168"/>
      <c r="Q149" s="168"/>
      <c r="R149" s="168"/>
      <c r="S149" s="168"/>
      <c r="T149" s="168"/>
    </row>
    <row r="150" spans="1:20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80"/>
      <c r="O150" s="168"/>
      <c r="P150" s="168"/>
      <c r="Q150" s="168"/>
      <c r="R150" s="168"/>
      <c r="S150" s="168"/>
      <c r="T150" s="168"/>
    </row>
    <row r="151" spans="1:20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80"/>
      <c r="O151" s="168"/>
      <c r="P151" s="168"/>
      <c r="Q151" s="168"/>
      <c r="R151" s="168"/>
      <c r="S151" s="168"/>
      <c r="T151" s="168"/>
    </row>
    <row r="152" spans="1:20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80"/>
      <c r="O152" s="168"/>
      <c r="P152" s="168"/>
      <c r="Q152" s="168"/>
      <c r="R152" s="168"/>
      <c r="S152" s="168"/>
      <c r="T152" s="168"/>
    </row>
    <row r="153" spans="1:20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80"/>
      <c r="O153" s="168"/>
      <c r="P153" s="168"/>
      <c r="Q153" s="168"/>
      <c r="R153" s="168"/>
      <c r="S153" s="168"/>
      <c r="T153" s="168"/>
    </row>
    <row r="154" spans="1:20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80"/>
      <c r="O154" s="168"/>
      <c r="P154" s="168"/>
      <c r="Q154" s="168"/>
      <c r="R154" s="168"/>
      <c r="S154" s="168"/>
      <c r="T154" s="168"/>
    </row>
    <row r="155" spans="1:20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80"/>
      <c r="O155" s="168"/>
      <c r="P155" s="168"/>
      <c r="Q155" s="168"/>
      <c r="R155" s="168"/>
      <c r="S155" s="168"/>
      <c r="T155" s="168"/>
    </row>
    <row r="156" spans="1:20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80"/>
      <c r="O156" s="168"/>
      <c r="P156" s="168"/>
      <c r="Q156" s="168"/>
      <c r="R156" s="168"/>
      <c r="S156" s="168"/>
      <c r="T156" s="168"/>
    </row>
    <row r="157" spans="1:20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80"/>
      <c r="O157" s="168"/>
      <c r="P157" s="168"/>
      <c r="Q157" s="168"/>
      <c r="R157" s="168"/>
      <c r="S157" s="168"/>
      <c r="T157" s="168"/>
    </row>
    <row r="158" spans="1:20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80"/>
      <c r="O158" s="168"/>
      <c r="P158" s="168"/>
      <c r="Q158" s="168"/>
      <c r="R158" s="168"/>
      <c r="S158" s="168"/>
      <c r="T158" s="168"/>
    </row>
    <row r="159" spans="1:20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80"/>
      <c r="O159" s="168"/>
      <c r="P159" s="168"/>
      <c r="Q159" s="168"/>
      <c r="R159" s="168"/>
      <c r="S159" s="168"/>
      <c r="T159" s="168"/>
    </row>
    <row r="160" spans="1:20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80"/>
      <c r="O160" s="168"/>
      <c r="P160" s="168"/>
      <c r="Q160" s="168"/>
      <c r="R160" s="168"/>
      <c r="S160" s="168"/>
      <c r="T160" s="168"/>
    </row>
    <row r="161" spans="1:20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80"/>
      <c r="O161" s="168"/>
      <c r="P161" s="168"/>
      <c r="Q161" s="168"/>
      <c r="R161" s="168"/>
      <c r="S161" s="168"/>
      <c r="T161" s="168"/>
    </row>
    <row r="162" spans="1:20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80"/>
      <c r="O162" s="168"/>
      <c r="P162" s="168"/>
      <c r="Q162" s="168"/>
      <c r="R162" s="168"/>
      <c r="S162" s="168"/>
      <c r="T162" s="168"/>
    </row>
    <row r="163" spans="1:20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80"/>
      <c r="O163" s="168"/>
      <c r="P163" s="168"/>
      <c r="Q163" s="168"/>
      <c r="R163" s="168"/>
      <c r="S163" s="168"/>
      <c r="T163" s="168"/>
    </row>
  </sheetData>
  <dataValidations count="2">
    <dataValidation type="list" operator="equal" allowBlank="1" sqref="Q82:Q144 U6:U29 T46:T81">
      <formula1>IF(Q6&lt;&gt;"",OFFSET(F_Acheteurs,MATCH(Q6&amp;"*",F_Acheteurs,0)-1,,COUNTIF(F_Acheteurs,Q6&amp;"*"),1),F_Acheteurs)</formula1>
    </dataValidation>
    <dataValidation operator="equal" allowBlank="1" showErrorMessage="1" sqref="N145:N163 T84:T102"/>
  </dataValidations>
  <pageMargins left="0.47" right="0.48" top="0.66" bottom="0.48" header="0.51181102362204722" footer="0.51181102362204722"/>
  <pageSetup paperSize="9" scale="10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4"/>
  <sheetViews>
    <sheetView topLeftCell="C1" zoomScale="122" workbookViewId="0">
      <selection activeCell="B20" sqref="B20"/>
    </sheetView>
  </sheetViews>
  <sheetFormatPr baseColWidth="10" defaultRowHeight="12.75" x14ac:dyDescent="0.2"/>
  <cols>
    <col min="1" max="1" width="21.140625" customWidth="1"/>
    <col min="2" max="2" width="23.140625" customWidth="1"/>
    <col min="3" max="3" width="22.85546875" customWidth="1"/>
  </cols>
  <sheetData>
    <row r="1" spans="1:3" x14ac:dyDescent="0.2">
      <c r="A1" s="356" t="s">
        <v>0</v>
      </c>
      <c r="B1" t="s">
        <v>213</v>
      </c>
    </row>
    <row r="3" spans="1:3" x14ac:dyDescent="0.2">
      <c r="A3" s="356" t="s">
        <v>205</v>
      </c>
      <c r="B3" t="s">
        <v>206</v>
      </c>
      <c r="C3" t="s">
        <v>207</v>
      </c>
    </row>
    <row r="4" spans="1:3" x14ac:dyDescent="0.2">
      <c r="A4" s="291" t="s">
        <v>178</v>
      </c>
      <c r="B4" s="423">
        <v>12.834999999999999</v>
      </c>
      <c r="C4" s="357">
        <v>5</v>
      </c>
    </row>
    <row r="5" spans="1:3" x14ac:dyDescent="0.2">
      <c r="A5" s="355" t="s">
        <v>225</v>
      </c>
      <c r="B5" s="423">
        <v>10.856666666666664</v>
      </c>
      <c r="C5" s="357">
        <v>2.6666666666666665</v>
      </c>
    </row>
    <row r="6" spans="1:3" x14ac:dyDescent="0.2">
      <c r="A6" s="355" t="s">
        <v>226</v>
      </c>
      <c r="B6" s="423">
        <v>13.66</v>
      </c>
      <c r="C6" s="357">
        <v>7.5</v>
      </c>
    </row>
    <row r="7" spans="1:3" x14ac:dyDescent="0.2">
      <c r="A7" s="355" t="s">
        <v>227</v>
      </c>
      <c r="B7" s="423">
        <v>17.12</v>
      </c>
      <c r="C7" s="357">
        <v>7</v>
      </c>
    </row>
    <row r="8" spans="1:3" x14ac:dyDescent="0.2">
      <c r="A8" s="291" t="s">
        <v>138</v>
      </c>
      <c r="B8" s="423">
        <v>17.198</v>
      </c>
      <c r="C8" s="357">
        <v>8.1999999999999993</v>
      </c>
    </row>
    <row r="9" spans="1:3" x14ac:dyDescent="0.2">
      <c r="A9" s="355" t="s">
        <v>225</v>
      </c>
      <c r="B9" s="423">
        <v>13.12</v>
      </c>
      <c r="C9" s="357">
        <v>3</v>
      </c>
    </row>
    <row r="10" spans="1:3" x14ac:dyDescent="0.2">
      <c r="A10" s="355" t="s">
        <v>226</v>
      </c>
      <c r="B10" s="423">
        <v>18.649999999999999</v>
      </c>
      <c r="C10" s="357">
        <v>11</v>
      </c>
    </row>
    <row r="11" spans="1:3" x14ac:dyDescent="0.2">
      <c r="A11" s="355" t="s">
        <v>227</v>
      </c>
      <c r="B11" s="423">
        <v>18.073333333333334</v>
      </c>
      <c r="C11" s="357">
        <v>9</v>
      </c>
    </row>
    <row r="12" spans="1:3" x14ac:dyDescent="0.2">
      <c r="A12" s="291" t="s">
        <v>189</v>
      </c>
      <c r="B12" s="423">
        <v>18.45</v>
      </c>
      <c r="C12" s="357">
        <v>7</v>
      </c>
    </row>
    <row r="13" spans="1:3" x14ac:dyDescent="0.2">
      <c r="A13" s="355" t="s">
        <v>227</v>
      </c>
      <c r="B13" s="423">
        <v>18.45</v>
      </c>
      <c r="C13" s="357">
        <v>7</v>
      </c>
    </row>
    <row r="14" spans="1:3" x14ac:dyDescent="0.2">
      <c r="A14" s="291" t="s">
        <v>208</v>
      </c>
      <c r="B14" s="423">
        <v>15.120833333333332</v>
      </c>
      <c r="C14" s="357">
        <v>6.5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60" verticalDpi="360" r:id="rId2"/>
  <headerFooter>
    <oddHeader>&amp;C&amp;"Arial,Gras"&amp;12Vente ONF - Pin maritime - A distance
20/03/2024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578"/>
  <sheetViews>
    <sheetView topLeftCell="AK2425" zoomScale="85" zoomScaleNormal="85" workbookViewId="0">
      <selection activeCell="BD2546" sqref="BD2546"/>
    </sheetView>
  </sheetViews>
  <sheetFormatPr baseColWidth="10" defaultRowHeight="12.75" x14ac:dyDescent="0.2"/>
  <cols>
    <col min="1" max="1" width="39" style="54" customWidth="1"/>
    <col min="2" max="3" width="11.7109375" style="60" customWidth="1"/>
    <col min="4" max="7" width="7.7109375" style="60" customWidth="1"/>
    <col min="8" max="8" width="9" style="60" customWidth="1"/>
    <col min="9" max="9" width="9" style="113" customWidth="1"/>
    <col min="10" max="13" width="7.7109375" style="55" customWidth="1"/>
    <col min="14" max="14" width="9" style="55" customWidth="1"/>
    <col min="15" max="15" width="7.7109375" style="55" customWidth="1"/>
    <col min="16" max="21" width="7.7109375" style="60" customWidth="1"/>
    <col min="22" max="25" width="8.28515625" style="60" customWidth="1"/>
    <col min="26" max="26" width="8.28515625" style="158" customWidth="1"/>
    <col min="27" max="28" width="8.85546875" style="60" customWidth="1"/>
    <col min="29" max="32" width="11.5703125" customWidth="1"/>
    <col min="33" max="33" width="11.5703125" style="225" customWidth="1"/>
    <col min="34" max="35" width="11.5703125" customWidth="1"/>
    <col min="36" max="36" width="8.42578125" bestFit="1" customWidth="1"/>
    <col min="37" max="37" width="11.5703125" customWidth="1"/>
    <col min="48" max="48" width="11.42578125" style="333"/>
  </cols>
  <sheetData>
    <row r="1" spans="1:56" ht="147.75" customHeight="1" x14ac:dyDescent="0.2">
      <c r="A1" s="80" t="s">
        <v>50</v>
      </c>
      <c r="B1" s="81" t="s">
        <v>30</v>
      </c>
      <c r="C1" s="81" t="s">
        <v>42</v>
      </c>
      <c r="D1" s="81" t="s">
        <v>44</v>
      </c>
      <c r="E1" s="81" t="s">
        <v>47</v>
      </c>
      <c r="F1" s="81" t="s">
        <v>72</v>
      </c>
      <c r="G1" s="105" t="s">
        <v>90</v>
      </c>
      <c r="H1" s="105" t="s">
        <v>94</v>
      </c>
      <c r="I1" s="112" t="s">
        <v>99</v>
      </c>
      <c r="J1" s="82" t="s">
        <v>31</v>
      </c>
      <c r="K1" s="82" t="s">
        <v>33</v>
      </c>
      <c r="L1" s="82" t="s">
        <v>43</v>
      </c>
      <c r="M1" s="82" t="s">
        <v>45</v>
      </c>
      <c r="N1" s="82" t="s">
        <v>46</v>
      </c>
      <c r="O1" s="53" t="s">
        <v>32</v>
      </c>
      <c r="P1" s="105" t="s">
        <v>98</v>
      </c>
      <c r="Q1" s="105" t="s">
        <v>95</v>
      </c>
      <c r="R1" s="105" t="s">
        <v>100</v>
      </c>
      <c r="S1" s="105" t="s">
        <v>101</v>
      </c>
      <c r="T1" s="105" t="s">
        <v>106</v>
      </c>
      <c r="U1" s="105" t="s">
        <v>108</v>
      </c>
      <c r="V1" s="105" t="s">
        <v>109</v>
      </c>
      <c r="W1" s="105" t="s">
        <v>110</v>
      </c>
      <c r="X1" s="105" t="s">
        <v>113</v>
      </c>
      <c r="Y1" s="105" t="s">
        <v>139</v>
      </c>
      <c r="Z1" s="157" t="s">
        <v>140</v>
      </c>
      <c r="AA1" s="105" t="s">
        <v>141</v>
      </c>
      <c r="AB1" s="105" t="s">
        <v>144</v>
      </c>
      <c r="AC1" s="169" t="s">
        <v>145</v>
      </c>
      <c r="AD1" s="169" t="s">
        <v>154</v>
      </c>
      <c r="AE1" s="169" t="s">
        <v>157</v>
      </c>
      <c r="AF1" s="169" t="s">
        <v>158</v>
      </c>
      <c r="AG1" s="224" t="s">
        <v>159</v>
      </c>
      <c r="AH1" s="169" t="s">
        <v>172</v>
      </c>
      <c r="AI1" s="169" t="s">
        <v>170</v>
      </c>
      <c r="AJ1" s="169" t="s">
        <v>171</v>
      </c>
      <c r="AK1" s="169" t="s">
        <v>173</v>
      </c>
      <c r="AL1" s="169" t="s">
        <v>177</v>
      </c>
      <c r="AM1" s="169" t="s">
        <v>195</v>
      </c>
      <c r="AN1" s="169" t="s">
        <v>194</v>
      </c>
      <c r="AO1" s="169" t="s">
        <v>192</v>
      </c>
      <c r="AP1" s="169" t="s">
        <v>187</v>
      </c>
      <c r="AQ1" s="169" t="s">
        <v>188</v>
      </c>
      <c r="AR1" s="169" t="s">
        <v>191</v>
      </c>
      <c r="AS1" s="169" t="s">
        <v>193</v>
      </c>
      <c r="AT1" s="169" t="s">
        <v>197</v>
      </c>
      <c r="AU1" s="169" t="s">
        <v>198</v>
      </c>
      <c r="AV1" s="332" t="s">
        <v>196</v>
      </c>
      <c r="AW1" s="169" t="s">
        <v>199</v>
      </c>
      <c r="AX1" s="169" t="s">
        <v>211</v>
      </c>
      <c r="AY1" s="169" t="s">
        <v>203</v>
      </c>
      <c r="AZ1" s="169" t="s">
        <v>210</v>
      </c>
      <c r="BA1" s="169" t="s">
        <v>215</v>
      </c>
      <c r="BB1" s="169" t="s">
        <v>222</v>
      </c>
      <c r="BC1" s="169" t="s">
        <v>231</v>
      </c>
      <c r="BD1" s="169" t="s">
        <v>406</v>
      </c>
    </row>
    <row r="2" spans="1:56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6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6" x14ac:dyDescent="0.2">
      <c r="A4" s="58">
        <v>0.10791693116894895</v>
      </c>
      <c r="H4" s="60">
        <v>16.680672268907564</v>
      </c>
    </row>
    <row r="5" spans="1:56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6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6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6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6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6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6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6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6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6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6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6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">
      <c r="A1602" s="121">
        <v>1.2965779467680609</v>
      </c>
      <c r="B1602" s="176"/>
      <c r="C1602" s="175">
        <v>35.378299120234601</v>
      </c>
      <c r="AD1602" s="175"/>
    </row>
    <row r="1603" spans="1:30" x14ac:dyDescent="0.2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">
      <c r="A1655" s="182">
        <v>0.40812182741116754</v>
      </c>
      <c r="AD1655" s="177"/>
      <c r="AE1655" s="183">
        <v>36.492537313432834</v>
      </c>
    </row>
    <row r="1656" spans="1:31" x14ac:dyDescent="0.2">
      <c r="A1656" s="184">
        <v>0.70417124039517009</v>
      </c>
      <c r="AD1656" s="177"/>
      <c r="AE1656" s="185">
        <v>39.922057677318783</v>
      </c>
    </row>
    <row r="1657" spans="1:31" x14ac:dyDescent="0.2">
      <c r="A1657" s="182">
        <v>0.4</v>
      </c>
      <c r="AD1657" s="177"/>
      <c r="AE1657" s="183">
        <v>36.693333333333335</v>
      </c>
    </row>
    <row r="1658" spans="1:31" x14ac:dyDescent="0.2">
      <c r="A1658" s="182">
        <v>0.54447439353099736</v>
      </c>
      <c r="AD1658" s="177"/>
      <c r="AE1658" s="183">
        <v>36.905940594059409</v>
      </c>
    </row>
    <row r="1659" spans="1:31" x14ac:dyDescent="0.2">
      <c r="A1659" s="184">
        <v>0.54596412556053808</v>
      </c>
      <c r="AD1659" s="177"/>
      <c r="AE1659" s="185">
        <v>38.583162217659137</v>
      </c>
    </row>
    <row r="1660" spans="1:31" x14ac:dyDescent="0.2">
      <c r="A1660" s="182">
        <v>0.52677029360967187</v>
      </c>
      <c r="AD1660" s="177"/>
      <c r="AE1660" s="183">
        <v>39.103825136612024</v>
      </c>
    </row>
    <row r="1661" spans="1:31" x14ac:dyDescent="0.2">
      <c r="A1661" s="184">
        <v>1.5384615384615385</v>
      </c>
      <c r="AD1661" s="177"/>
      <c r="AE1661" s="185">
        <v>43.232758620689658</v>
      </c>
    </row>
    <row r="1662" spans="1:31" x14ac:dyDescent="0.2">
      <c r="A1662" s="184">
        <v>0.29602595296025952</v>
      </c>
      <c r="AD1662" s="177"/>
      <c r="AE1662" s="185">
        <v>34.19178082191781</v>
      </c>
    </row>
    <row r="1663" spans="1:31" x14ac:dyDescent="0.2">
      <c r="A1663" s="184">
        <v>1.8221208665906499</v>
      </c>
      <c r="AD1663" s="177"/>
      <c r="AE1663" s="185">
        <v>40.025031289111389</v>
      </c>
    </row>
    <row r="1664" spans="1:31" x14ac:dyDescent="0.2">
      <c r="A1664" s="184">
        <v>1.7875000000000001</v>
      </c>
      <c r="AD1664" s="177"/>
      <c r="AE1664" s="185">
        <v>48.302253302253305</v>
      </c>
    </row>
    <row r="1665" spans="1:31" x14ac:dyDescent="0.2">
      <c r="A1665" s="182">
        <v>0.78231292517006801</v>
      </c>
      <c r="AD1665" s="177"/>
      <c r="AE1665" s="183">
        <v>41.508695652173913</v>
      </c>
    </row>
    <row r="1666" spans="1:31" x14ac:dyDescent="0.2">
      <c r="A1666" s="184">
        <v>0.17434507678410116</v>
      </c>
      <c r="AD1666" s="177"/>
      <c r="AE1666" s="185">
        <v>29.782383419689118</v>
      </c>
    </row>
    <row r="1667" spans="1:31" x14ac:dyDescent="0.2">
      <c r="A1667" s="184">
        <v>0.21248789932236206</v>
      </c>
      <c r="AD1667" s="177"/>
      <c r="AE1667" s="185">
        <v>32.46013667425968</v>
      </c>
    </row>
    <row r="1668" spans="1:31" x14ac:dyDescent="0.2">
      <c r="A1668" s="182">
        <v>1.2351421188630491</v>
      </c>
      <c r="AD1668" s="177"/>
      <c r="AE1668" s="183">
        <v>47.30125523012552</v>
      </c>
    </row>
    <row r="1669" spans="1:31" x14ac:dyDescent="0.2">
      <c r="A1669" s="184">
        <v>0.30910951893551691</v>
      </c>
      <c r="AE1669" s="185">
        <v>33.443708609271525</v>
      </c>
    </row>
    <row r="1670" spans="1:31" x14ac:dyDescent="0.2">
      <c r="A1670" s="184">
        <v>1.3813953488372093</v>
      </c>
      <c r="AE1670" s="185">
        <v>47.306397306397308</v>
      </c>
    </row>
    <row r="1671" spans="1:31" x14ac:dyDescent="0.2">
      <c r="A1671" s="184">
        <v>2.0744680851063828</v>
      </c>
      <c r="AE1671" s="185">
        <v>38</v>
      </c>
    </row>
    <row r="1672" spans="1:31" x14ac:dyDescent="0.2">
      <c r="A1672" s="184">
        <v>0.2172636523781562</v>
      </c>
      <c r="AE1672" s="185">
        <v>31.567567567567568</v>
      </c>
    </row>
    <row r="1673" spans="1:31" x14ac:dyDescent="0.2">
      <c r="A1673" s="184">
        <v>1.6085594989561587</v>
      </c>
      <c r="AE1673" s="185">
        <v>48.384166125892278</v>
      </c>
    </row>
    <row r="1674" spans="1:31" x14ac:dyDescent="0.2">
      <c r="A1674" s="184">
        <v>0.30173564753004006</v>
      </c>
      <c r="AE1674" s="185">
        <v>35.414823008849559</v>
      </c>
    </row>
    <row r="1675" spans="1:31" x14ac:dyDescent="0.2">
      <c r="A1675" s="184">
        <v>1.2945736434108528</v>
      </c>
      <c r="AE1675" s="185">
        <v>48.646041250831672</v>
      </c>
    </row>
    <row r="1676" spans="1:31" x14ac:dyDescent="0.2">
      <c r="A1676" s="184">
        <v>1.4085510688836105</v>
      </c>
      <c r="AE1676" s="185">
        <v>48.779932546374368</v>
      </c>
    </row>
    <row r="1677" spans="1:31" x14ac:dyDescent="0.2">
      <c r="A1677" s="184">
        <v>1.2195121951219512</v>
      </c>
      <c r="AE1677" s="185">
        <v>48.95</v>
      </c>
    </row>
    <row r="1678" spans="1:31" x14ac:dyDescent="0.2">
      <c r="A1678" s="184">
        <v>1.0881742738589211</v>
      </c>
      <c r="AE1678" s="185">
        <v>47.4976167778837</v>
      </c>
    </row>
    <row r="1679" spans="1:31" x14ac:dyDescent="0.2">
      <c r="A1679" s="182">
        <v>2.2009978617248751</v>
      </c>
      <c r="AE1679" s="183">
        <v>48.303108808290155</v>
      </c>
    </row>
    <row r="1680" spans="1:31" x14ac:dyDescent="0.2">
      <c r="A1680" s="182">
        <v>0.80615384615384611</v>
      </c>
      <c r="AE1680" s="183">
        <v>44.045801526717554</v>
      </c>
    </row>
    <row r="1681" spans="1:31" x14ac:dyDescent="0.2">
      <c r="A1681" s="184">
        <v>0.84247506799637351</v>
      </c>
      <c r="AE1681" s="185">
        <v>44.05434490180253</v>
      </c>
    </row>
    <row r="1682" spans="1:31" x14ac:dyDescent="0.2">
      <c r="A1682" s="184">
        <v>0.789924973204716</v>
      </c>
      <c r="AE1682" s="185">
        <v>41.99457259158752</v>
      </c>
    </row>
    <row r="1683" spans="1:31" x14ac:dyDescent="0.2">
      <c r="A1683" s="182">
        <v>0.98892617449664433</v>
      </c>
      <c r="AE1683" s="183">
        <v>48.184594502884288</v>
      </c>
    </row>
    <row r="1684" spans="1:31" x14ac:dyDescent="0.2">
      <c r="A1684" s="184">
        <v>1.2089864158829675</v>
      </c>
      <c r="AE1684" s="185">
        <v>49.101123595505619</v>
      </c>
    </row>
    <row r="1685" spans="1:31" x14ac:dyDescent="0.2">
      <c r="A1685" s="182">
        <v>1.2115299334811529</v>
      </c>
      <c r="AE1685" s="183">
        <v>49.414714494875547</v>
      </c>
    </row>
    <row r="1686" spans="1:31" x14ac:dyDescent="0.2">
      <c r="A1686" s="182">
        <v>0.51784864350309379</v>
      </c>
      <c r="AE1686" s="183">
        <v>37.693014705882355</v>
      </c>
    </row>
    <row r="1687" spans="1:31" x14ac:dyDescent="0.2">
      <c r="A1687" s="182">
        <v>0.33422603106588111</v>
      </c>
      <c r="AE1687" s="183">
        <v>35.136217948717949</v>
      </c>
    </row>
    <row r="1688" spans="1:31" x14ac:dyDescent="0.2">
      <c r="A1688" s="182">
        <v>1.2640264026402641</v>
      </c>
      <c r="AE1688" s="183">
        <v>48.600087032201913</v>
      </c>
    </row>
    <row r="1689" spans="1:31" x14ac:dyDescent="0.2">
      <c r="A1689" s="184">
        <v>1.998019801980198</v>
      </c>
      <c r="AE1689" s="185">
        <v>48.564915758176411</v>
      </c>
    </row>
    <row r="1690" spans="1:31" x14ac:dyDescent="0.2">
      <c r="A1690" s="182">
        <v>0.92614770459081841</v>
      </c>
      <c r="AE1690" s="183">
        <v>47.497844827586206</v>
      </c>
    </row>
    <row r="1691" spans="1:31" x14ac:dyDescent="0.2">
      <c r="A1691" s="182">
        <v>1.2527944969905418</v>
      </c>
      <c r="AE1691" s="183">
        <v>49.500343170899107</v>
      </c>
    </row>
    <row r="1692" spans="1:31" x14ac:dyDescent="0.2">
      <c r="A1692" s="184">
        <v>2.2962962962962963</v>
      </c>
      <c r="AE1692" s="185">
        <v>48.899769585253459</v>
      </c>
    </row>
    <row r="1693" spans="1:31" x14ac:dyDescent="0.2">
      <c r="A1693" s="184">
        <v>0.89087837837837835</v>
      </c>
      <c r="AE1693" s="185">
        <v>43.00037921880925</v>
      </c>
    </row>
    <row r="1694" spans="1:31" x14ac:dyDescent="0.2">
      <c r="A1694" s="184">
        <v>1.3980169971671388</v>
      </c>
      <c r="AE1694" s="185">
        <v>48.520770010131713</v>
      </c>
    </row>
    <row r="1695" spans="1:31" x14ac:dyDescent="0.2">
      <c r="A1695" s="182">
        <v>1.1843640606767796</v>
      </c>
      <c r="AE1695" s="183">
        <v>44.009852216748769</v>
      </c>
    </row>
    <row r="1696" spans="1:31" x14ac:dyDescent="0.2">
      <c r="A1696" s="184">
        <v>0.87290167865707435</v>
      </c>
      <c r="AE1696" s="185">
        <v>42.609890109890109</v>
      </c>
    </row>
    <row r="1697" spans="1:31" x14ac:dyDescent="0.2">
      <c r="A1697" s="182">
        <v>0.34589502018842533</v>
      </c>
      <c r="AE1697" s="183">
        <v>34.190661478599225</v>
      </c>
    </row>
    <row r="1698" spans="1:31" x14ac:dyDescent="0.2">
      <c r="A1698" s="182">
        <v>0.50997782705099781</v>
      </c>
      <c r="AE1698" s="183">
        <v>36.1</v>
      </c>
    </row>
    <row r="1699" spans="1:31" x14ac:dyDescent="0.2">
      <c r="A1699" s="182">
        <v>0.4154057771664374</v>
      </c>
      <c r="AE1699" s="183">
        <v>37.069536423841058</v>
      </c>
    </row>
    <row r="1700" spans="1:31" x14ac:dyDescent="0.2">
      <c r="A1700" s="184">
        <v>0.39334085778781036</v>
      </c>
      <c r="AE1700" s="185">
        <v>36.771879483500719</v>
      </c>
    </row>
    <row r="1701" spans="1:31" x14ac:dyDescent="0.2">
      <c r="A1701" s="184">
        <v>0.65312965722801786</v>
      </c>
      <c r="AE1701" s="185">
        <v>39.93211637193383</v>
      </c>
    </row>
    <row r="1702" spans="1:31" x14ac:dyDescent="0.2">
      <c r="A1702" s="182">
        <v>1.924944812362031</v>
      </c>
      <c r="AE1702" s="183">
        <v>46.628440366972477</v>
      </c>
    </row>
    <row r="1703" spans="1:31" x14ac:dyDescent="0.2">
      <c r="A1703" s="182">
        <v>1.922671353251318</v>
      </c>
      <c r="AE1703" s="183">
        <v>48.599634369287017</v>
      </c>
    </row>
    <row r="1704" spans="1:31" x14ac:dyDescent="0.2">
      <c r="A1704" s="184">
        <v>1.3366619115549216</v>
      </c>
      <c r="AE1704" s="185">
        <v>48.749199573105656</v>
      </c>
    </row>
    <row r="1705" spans="1:31" x14ac:dyDescent="0.2">
      <c r="A1705" s="182">
        <v>2.075785582255083</v>
      </c>
      <c r="AE1705" s="183">
        <v>48.806767586821017</v>
      </c>
    </row>
    <row r="1706" spans="1:31" x14ac:dyDescent="0.2">
      <c r="A1706" s="182">
        <v>1.3162291169451075</v>
      </c>
      <c r="AE1706" s="183">
        <v>47.824116047144152</v>
      </c>
    </row>
    <row r="1707" spans="1:31" x14ac:dyDescent="0.2">
      <c r="A1707" s="184">
        <v>0.28893442622950821</v>
      </c>
      <c r="AE1707" s="185">
        <v>33.096453900709221</v>
      </c>
    </row>
    <row r="1708" spans="1:31" x14ac:dyDescent="0.2">
      <c r="A1708" s="182">
        <v>0.26058041112454655</v>
      </c>
      <c r="AE1708" s="183">
        <v>32.662412993039446</v>
      </c>
    </row>
    <row r="1709" spans="1:31" x14ac:dyDescent="0.2">
      <c r="A1709" s="184">
        <v>0.29563156112428041</v>
      </c>
      <c r="AE1709" s="185">
        <v>33.505154639175259</v>
      </c>
    </row>
    <row r="1710" spans="1:31" x14ac:dyDescent="0.2">
      <c r="A1710" s="182">
        <v>0.17984907769703745</v>
      </c>
      <c r="AE1710" s="183">
        <v>29.616938616938619</v>
      </c>
    </row>
    <row r="1711" spans="1:31" x14ac:dyDescent="0.2">
      <c r="A1711" s="182">
        <v>0.26622971285892633</v>
      </c>
      <c r="AE1711" s="183">
        <v>33.007033997655334</v>
      </c>
    </row>
    <row r="1712" spans="1:31" x14ac:dyDescent="0.2">
      <c r="A1712" s="184">
        <v>0.35320197044334978</v>
      </c>
      <c r="AE1712" s="185">
        <v>34.881450488145049</v>
      </c>
    </row>
    <row r="1713" spans="1:31" x14ac:dyDescent="0.2">
      <c r="A1713" s="184">
        <v>0.23673702224757559</v>
      </c>
      <c r="AE1713" s="185">
        <v>33.732530120481925</v>
      </c>
    </row>
    <row r="1714" spans="1:31" x14ac:dyDescent="0.2">
      <c r="A1714" s="182">
        <v>1.8407687028140014</v>
      </c>
      <c r="AE1714" s="183">
        <v>48.760999254287846</v>
      </c>
    </row>
    <row r="1715" spans="1:31" x14ac:dyDescent="0.2">
      <c r="A1715" s="182">
        <v>0.48396501457725949</v>
      </c>
      <c r="AE1715" s="183">
        <v>35.858433734939759</v>
      </c>
    </row>
    <row r="1716" spans="1:31" x14ac:dyDescent="0.2">
      <c r="A1716" s="184">
        <v>0.30747793776126336</v>
      </c>
      <c r="AE1716" s="185">
        <v>34.984894259818731</v>
      </c>
    </row>
    <row r="1717" spans="1:31" x14ac:dyDescent="0.2">
      <c r="A1717" s="184">
        <v>1.9324894514767932</v>
      </c>
      <c r="AE1717" s="185">
        <v>48.580786026200876</v>
      </c>
    </row>
    <row r="1718" spans="1:31" x14ac:dyDescent="0.2">
      <c r="A1718" s="184">
        <v>0.64018264840182648</v>
      </c>
      <c r="AE1718" s="185">
        <v>38.980028530670474</v>
      </c>
    </row>
    <row r="1719" spans="1:31" x14ac:dyDescent="0.2">
      <c r="A1719" s="182">
        <v>1.1688574317492417</v>
      </c>
      <c r="AE1719" s="183">
        <v>47.88062283737024</v>
      </c>
    </row>
    <row r="1720" spans="1:31" x14ac:dyDescent="0.2">
      <c r="A1720" s="182">
        <v>1.5876052027543994</v>
      </c>
      <c r="AE1720" s="183">
        <v>48.997590361445781</v>
      </c>
    </row>
    <row r="1721" spans="1:31" x14ac:dyDescent="0.2">
      <c r="A1721" s="182">
        <v>0.87478260869565216</v>
      </c>
      <c r="AE1721" s="183">
        <v>44.632206759443342</v>
      </c>
    </row>
    <row r="1722" spans="1:31" x14ac:dyDescent="0.2">
      <c r="A1722" s="184">
        <v>1.2381720430107528</v>
      </c>
      <c r="AE1722" s="185">
        <v>49.088145896656535</v>
      </c>
    </row>
    <row r="1723" spans="1:31" x14ac:dyDescent="0.2">
      <c r="A1723" s="182">
        <v>0.46965399886557008</v>
      </c>
      <c r="AE1723" s="183">
        <v>37.977053140096615</v>
      </c>
    </row>
    <row r="1724" spans="1:31" x14ac:dyDescent="0.2">
      <c r="A1724" s="182">
        <v>2.0765634132086501</v>
      </c>
      <c r="AE1724" s="183">
        <v>49.611595834506048</v>
      </c>
    </row>
    <row r="1725" spans="1:31" x14ac:dyDescent="0.2">
      <c r="A1725" s="184">
        <v>1.2421009437833401</v>
      </c>
      <c r="AE1725" s="185">
        <v>49.65972910472415</v>
      </c>
    </row>
    <row r="1726" spans="1:31" x14ac:dyDescent="0.2">
      <c r="A1726" s="184">
        <v>1.1424390243902438</v>
      </c>
      <c r="AE1726" s="185">
        <v>49.2399658411614</v>
      </c>
    </row>
    <row r="1727" spans="1:31" x14ac:dyDescent="0.2">
      <c r="A1727" s="182">
        <v>1.2675159235668789</v>
      </c>
      <c r="AE1727" s="183">
        <v>48.50083752093802</v>
      </c>
    </row>
    <row r="1728" spans="1:31" x14ac:dyDescent="0.2">
      <c r="A1728" s="182">
        <v>1.0090826521344232</v>
      </c>
      <c r="AE1728" s="183">
        <v>47.074707470747072</v>
      </c>
    </row>
    <row r="1729" spans="1:31" x14ac:dyDescent="0.2">
      <c r="A1729" s="184">
        <v>0.37662337662337664</v>
      </c>
      <c r="AE1729" s="185">
        <v>33.448275862068968</v>
      </c>
    </row>
    <row r="1730" spans="1:31" x14ac:dyDescent="0.2">
      <c r="A1730" s="182">
        <v>0.62691131498470953</v>
      </c>
      <c r="AE1730" s="183">
        <v>36.512195121951223</v>
      </c>
    </row>
    <row r="1731" spans="1:31" x14ac:dyDescent="0.2">
      <c r="A1731" s="184">
        <v>0.22689540675152187</v>
      </c>
      <c r="AE1731" s="185">
        <v>33.536585365853661</v>
      </c>
    </row>
    <row r="1732" spans="1:31" x14ac:dyDescent="0.2">
      <c r="A1732" s="182">
        <v>0.63876651982378851</v>
      </c>
      <c r="AE1732" s="183">
        <v>36.015325670498086</v>
      </c>
    </row>
    <row r="1733" spans="1:31" x14ac:dyDescent="0.2">
      <c r="A1733" s="182">
        <v>0.81836130306021715</v>
      </c>
      <c r="AE1733" s="183">
        <v>41.963208685162847</v>
      </c>
    </row>
    <row r="1734" spans="1:31" x14ac:dyDescent="0.2">
      <c r="A1734" s="182">
        <v>0.40125570776255709</v>
      </c>
      <c r="AE1734" s="183">
        <v>36.984352773826458</v>
      </c>
    </row>
    <row r="1735" spans="1:31" x14ac:dyDescent="0.2">
      <c r="A1735" s="182">
        <v>0.42755344418052255</v>
      </c>
      <c r="AE1735" s="183">
        <v>37.652777777777779</v>
      </c>
    </row>
    <row r="1736" spans="1:31" x14ac:dyDescent="0.2">
      <c r="A1736" s="184">
        <v>0.24891229677123883</v>
      </c>
      <c r="AE1736" s="185">
        <v>32.571297148114077</v>
      </c>
    </row>
    <row r="1737" spans="1:31" x14ac:dyDescent="0.2">
      <c r="A1737" s="182">
        <v>1.191415313225058</v>
      </c>
      <c r="AE1737" s="183">
        <v>47.468354430379748</v>
      </c>
    </row>
    <row r="1738" spans="1:31" x14ac:dyDescent="0.2">
      <c r="A1738" s="184">
        <v>0.23806298679309176</v>
      </c>
      <c r="AE1738" s="185">
        <v>32.49928876244666</v>
      </c>
    </row>
    <row r="1739" spans="1:31" x14ac:dyDescent="0.2">
      <c r="A1739" s="182">
        <v>0.32601880877742945</v>
      </c>
      <c r="AE1739" s="183">
        <v>35.53846153846154</v>
      </c>
    </row>
    <row r="1740" spans="1:31" x14ac:dyDescent="0.2">
      <c r="A1740" s="182">
        <v>0.53551912568306015</v>
      </c>
      <c r="AE1740" s="183">
        <v>37.5</v>
      </c>
    </row>
    <row r="1741" spans="1:31" x14ac:dyDescent="0.2">
      <c r="A1741" s="184">
        <v>1.5696498054474708</v>
      </c>
      <c r="AE1741" s="185">
        <v>49.449677739216661</v>
      </c>
    </row>
    <row r="1742" spans="1:31" x14ac:dyDescent="0.2">
      <c r="A1742" s="184">
        <v>2.1745928338762215</v>
      </c>
      <c r="AE1742" s="185">
        <v>50.212702216896346</v>
      </c>
    </row>
    <row r="1743" spans="1:31" x14ac:dyDescent="0.2">
      <c r="A1743" s="182">
        <v>0.2001767565178966</v>
      </c>
      <c r="AE1743" s="183">
        <v>30.90728476821192</v>
      </c>
    </row>
    <row r="1744" spans="1:31" x14ac:dyDescent="0.2">
      <c r="A1744" s="182">
        <v>0.22403222981257664</v>
      </c>
      <c r="AE1744" s="183">
        <v>29.124315871774826</v>
      </c>
    </row>
    <row r="1745" spans="1:32" x14ac:dyDescent="0.2">
      <c r="A1745" s="184">
        <v>0.3026992287917738</v>
      </c>
      <c r="AE1745" s="185">
        <v>32.331210191082803</v>
      </c>
    </row>
    <row r="1746" spans="1:32" x14ac:dyDescent="0.2">
      <c r="A1746" s="182">
        <v>0.19086219602063376</v>
      </c>
      <c r="AE1746" s="183">
        <v>27.884169884169886</v>
      </c>
    </row>
    <row r="1747" spans="1:32" x14ac:dyDescent="0.2">
      <c r="A1747" s="182">
        <v>0.34263261296660119</v>
      </c>
      <c r="AE1747" s="183">
        <v>34.658256880733944</v>
      </c>
    </row>
    <row r="1748" spans="1:32" x14ac:dyDescent="0.2">
      <c r="A1748" s="184">
        <v>0.24687019547551065</v>
      </c>
      <c r="AE1748" s="185">
        <v>32.620996441281136</v>
      </c>
    </row>
    <row r="1749" spans="1:32" x14ac:dyDescent="0.2">
      <c r="A1749" s="184">
        <v>0.29243937232524964</v>
      </c>
      <c r="AE1749" s="185">
        <v>30</v>
      </c>
    </row>
    <row r="1750" spans="1:32" x14ac:dyDescent="0.2">
      <c r="A1750" s="182">
        <v>0.45030843043180263</v>
      </c>
      <c r="AE1750" s="183">
        <v>33.535768645357685</v>
      </c>
    </row>
    <row r="1751" spans="1:32" x14ac:dyDescent="0.2">
      <c r="A1751" s="182">
        <v>0.50052702906188828</v>
      </c>
      <c r="AE1751" s="183">
        <v>37.966305655836344</v>
      </c>
    </row>
    <row r="1752" spans="1:32" x14ac:dyDescent="0.2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">
      <c r="A1757" s="187">
        <v>0.76923076923076927</v>
      </c>
      <c r="B1757" s="189"/>
      <c r="C1757" s="175"/>
      <c r="AF1757" s="175">
        <v>44.369696969696967</v>
      </c>
    </row>
    <row r="1758" spans="1:32" x14ac:dyDescent="0.2">
      <c r="A1758" s="187">
        <v>0.97496206373292871</v>
      </c>
      <c r="B1758" s="188"/>
      <c r="C1758" s="175"/>
      <c r="AF1758" s="175">
        <v>51.5</v>
      </c>
    </row>
    <row r="1759" spans="1:32" x14ac:dyDescent="0.2">
      <c r="A1759" s="187">
        <v>1.3703703703703705</v>
      </c>
      <c r="B1759" s="188"/>
      <c r="C1759" s="175"/>
      <c r="AF1759" s="175">
        <v>50.4989604989605</v>
      </c>
    </row>
    <row r="1760" spans="1:32" x14ac:dyDescent="0.2">
      <c r="A1760" s="187">
        <v>1.2517647058823529</v>
      </c>
      <c r="B1760" s="189"/>
      <c r="C1760" s="175"/>
      <c r="AF1760" s="175">
        <v>49.943609022556394</v>
      </c>
    </row>
    <row r="1761" spans="1:32" x14ac:dyDescent="0.2">
      <c r="A1761" s="187">
        <v>1.3424369747899159</v>
      </c>
      <c r="B1761" s="188"/>
      <c r="C1761" s="175"/>
      <c r="AF1761" s="175">
        <v>50.500782472613459</v>
      </c>
    </row>
    <row r="1762" spans="1:32" x14ac:dyDescent="0.2">
      <c r="A1762" s="187">
        <v>1.2097186700767264</v>
      </c>
      <c r="B1762" s="189"/>
      <c r="C1762" s="175"/>
      <c r="AF1762" s="175">
        <v>50.253699788583511</v>
      </c>
    </row>
    <row r="1763" spans="1:32" x14ac:dyDescent="0.2">
      <c r="A1763" s="187">
        <v>1.7400881057268722</v>
      </c>
      <c r="B1763" s="189"/>
      <c r="C1763" s="175"/>
      <c r="AF1763" s="175">
        <v>49.848101265822784</v>
      </c>
    </row>
    <row r="1764" spans="1:32" x14ac:dyDescent="0.2">
      <c r="A1764" s="187">
        <v>1.0433763188745604</v>
      </c>
      <c r="B1764" s="188"/>
      <c r="C1764" s="175"/>
      <c r="AF1764" s="175">
        <v>48.943820224719104</v>
      </c>
    </row>
    <row r="1765" spans="1:32" x14ac:dyDescent="0.2">
      <c r="A1765" s="187">
        <v>1.4782608695652173</v>
      </c>
      <c r="B1765" s="189"/>
      <c r="C1765" s="175"/>
      <c r="AF1765" s="175">
        <v>50.052287581699346</v>
      </c>
    </row>
    <row r="1766" spans="1:32" x14ac:dyDescent="0.2">
      <c r="A1766" s="187">
        <v>0.8964757709251101</v>
      </c>
      <c r="B1766" s="188"/>
      <c r="C1766" s="175"/>
      <c r="AF1766" s="175">
        <v>46.32678132678133</v>
      </c>
    </row>
    <row r="1767" spans="1:32" x14ac:dyDescent="0.2">
      <c r="A1767" s="187">
        <v>0.99320652173913049</v>
      </c>
      <c r="B1767" s="189"/>
      <c r="C1767" s="175"/>
      <c r="AF1767" s="175">
        <v>46.511627906976742</v>
      </c>
    </row>
    <row r="1768" spans="1:32" x14ac:dyDescent="0.2">
      <c r="A1768" s="187">
        <v>0.81990521327014221</v>
      </c>
      <c r="B1768" s="188"/>
      <c r="C1768" s="175"/>
      <c r="AF1768" s="175">
        <v>43.75722543352601</v>
      </c>
    </row>
    <row r="1769" spans="1:32" x14ac:dyDescent="0.2">
      <c r="A1769" s="187">
        <v>1.3555555555555556</v>
      </c>
      <c r="B1769" s="189"/>
      <c r="C1769" s="175"/>
      <c r="AF1769" s="175">
        <v>49.83606557377049</v>
      </c>
    </row>
    <row r="1770" spans="1:32" x14ac:dyDescent="0.2">
      <c r="A1770" s="187">
        <v>0.88505747126436785</v>
      </c>
      <c r="B1770" s="189"/>
      <c r="C1770" s="175"/>
      <c r="AF1770" s="175">
        <v>33.116883116883116</v>
      </c>
    </row>
    <row r="1771" spans="1:32" x14ac:dyDescent="0.2">
      <c r="A1771" s="187">
        <v>1.5090090090090089</v>
      </c>
      <c r="B1771" s="188"/>
      <c r="C1771" s="175"/>
      <c r="AF1771" s="175">
        <v>49.850746268656714</v>
      </c>
    </row>
    <row r="1772" spans="1:32" x14ac:dyDescent="0.2">
      <c r="A1772" s="187">
        <v>1.6344339622641511</v>
      </c>
      <c r="B1772" s="189"/>
      <c r="C1772" s="175"/>
      <c r="AF1772" s="175">
        <v>49.900432900432904</v>
      </c>
    </row>
    <row r="1773" spans="1:32" x14ac:dyDescent="0.2">
      <c r="A1773" s="187">
        <v>1.4095607235142118</v>
      </c>
      <c r="B1773" s="188"/>
      <c r="C1773" s="175"/>
      <c r="AF1773" s="175">
        <v>49.954170485792851</v>
      </c>
    </row>
    <row r="1774" spans="1:32" x14ac:dyDescent="0.2">
      <c r="A1774" s="187">
        <v>1.3548922056384742</v>
      </c>
      <c r="B1774" s="189"/>
      <c r="C1774" s="175"/>
      <c r="AF1774" s="175">
        <v>52.386780905752751</v>
      </c>
    </row>
    <row r="1775" spans="1:32" x14ac:dyDescent="0.2">
      <c r="A1775" s="187">
        <v>1.3022636484687085</v>
      </c>
      <c r="B1775" s="188"/>
      <c r="C1775" s="175"/>
      <c r="AF1775" s="175">
        <v>50.531697341513294</v>
      </c>
    </row>
    <row r="1776" spans="1:32" x14ac:dyDescent="0.2">
      <c r="A1776" s="187">
        <v>0.50292397660818711</v>
      </c>
      <c r="B1776" s="188"/>
      <c r="C1776" s="175"/>
      <c r="AF1776" s="175">
        <v>40.697674418604649</v>
      </c>
    </row>
    <row r="1777" spans="1:34" x14ac:dyDescent="0.2">
      <c r="A1777" s="187">
        <v>2.3434125269978403</v>
      </c>
      <c r="B1777" s="189"/>
      <c r="C1777" s="175"/>
      <c r="AF1777" s="175">
        <v>50.797235023041473</v>
      </c>
    </row>
    <row r="1778" spans="1:34" x14ac:dyDescent="0.2">
      <c r="A1778" s="187">
        <v>1.7556142668428005</v>
      </c>
      <c r="B1778" s="188"/>
      <c r="C1778" s="175"/>
      <c r="AF1778" s="175">
        <v>42.024078254326561</v>
      </c>
    </row>
    <row r="1779" spans="1:34" x14ac:dyDescent="0.2">
      <c r="A1779" s="187">
        <v>1.1172472387425658</v>
      </c>
      <c r="B1779" s="189"/>
      <c r="C1779" s="175"/>
      <c r="AF1779" s="175">
        <v>51.71102661596958</v>
      </c>
    </row>
    <row r="1780" spans="1:34" x14ac:dyDescent="0.2">
      <c r="A1780" s="54">
        <v>0.64834123222748818</v>
      </c>
      <c r="AG1780" s="225">
        <v>45.730994152046783</v>
      </c>
    </row>
    <row r="1781" spans="1:34" x14ac:dyDescent="0.2">
      <c r="A1781" s="54">
        <v>0.68052999631946998</v>
      </c>
      <c r="AG1781" s="225">
        <v>46.864791779340187</v>
      </c>
    </row>
    <row r="1782" spans="1:34" x14ac:dyDescent="0.2">
      <c r="A1782" s="54">
        <v>1.1898148148148149</v>
      </c>
      <c r="AG1782" s="225">
        <v>50.933852140077818</v>
      </c>
    </row>
    <row r="1783" spans="1:34" x14ac:dyDescent="0.2">
      <c r="A1783" s="54">
        <v>1.3424369747899159</v>
      </c>
      <c r="AG1783" s="225">
        <v>52.527386541471046</v>
      </c>
    </row>
    <row r="1784" spans="1:34" x14ac:dyDescent="0.2">
      <c r="A1784" s="54">
        <v>1.3703703703703705</v>
      </c>
      <c r="AG1784" s="225">
        <v>52.723492723492726</v>
      </c>
    </row>
    <row r="1785" spans="1:34" x14ac:dyDescent="0.2">
      <c r="A1785" s="54">
        <v>1.4382470119521913</v>
      </c>
      <c r="AG1785" s="225">
        <v>52.853185595567865</v>
      </c>
    </row>
    <row r="1786" spans="1:34" x14ac:dyDescent="0.2">
      <c r="A1786" s="54">
        <v>1.5825123152709359</v>
      </c>
      <c r="AG1786" s="225">
        <v>52.622568093385212</v>
      </c>
    </row>
    <row r="1787" spans="1:34" x14ac:dyDescent="0.2">
      <c r="A1787" s="54">
        <v>1.677927927927928</v>
      </c>
      <c r="AG1787" s="225">
        <v>52.496644295302012</v>
      </c>
    </row>
    <row r="1788" spans="1:34" x14ac:dyDescent="0.2">
      <c r="A1788" s="54">
        <v>1.7074939564867042</v>
      </c>
      <c r="AG1788" s="225">
        <v>52.605002359603589</v>
      </c>
    </row>
    <row r="1789" spans="1:34" x14ac:dyDescent="0.2">
      <c r="A1789" s="54">
        <v>2.0332936979785967</v>
      </c>
      <c r="AG1789" s="225">
        <v>52.748538011695906</v>
      </c>
    </row>
    <row r="1790" spans="1:34" x14ac:dyDescent="0.2">
      <c r="A1790" s="54">
        <v>2.4336283185840708</v>
      </c>
      <c r="AG1790" s="225">
        <v>47.81818181818182</v>
      </c>
    </row>
    <row r="1791" spans="1:34" x14ac:dyDescent="0.2">
      <c r="A1791" s="54">
        <v>2.6365795724465557</v>
      </c>
      <c r="AG1791" s="225">
        <v>52.117117117117118</v>
      </c>
    </row>
    <row r="1792" spans="1:34" x14ac:dyDescent="0.2">
      <c r="A1792" s="232">
        <v>1.433182698515171</v>
      </c>
      <c r="AH1792" s="230">
        <v>53.605855855855857</v>
      </c>
    </row>
    <row r="1793" spans="1:34" x14ac:dyDescent="0.2">
      <c r="A1793" s="233">
        <v>0.86297071129707115</v>
      </c>
      <c r="AH1793" s="231">
        <v>46.763636363636365</v>
      </c>
    </row>
    <row r="1794" spans="1:34" x14ac:dyDescent="0.2">
      <c r="A1794" s="232">
        <v>0.56846715328467157</v>
      </c>
      <c r="AH1794" s="230">
        <v>44.827940421160761</v>
      </c>
    </row>
    <row r="1795" spans="1:34" x14ac:dyDescent="0.2">
      <c r="A1795" s="233">
        <v>0.67073170731707321</v>
      </c>
      <c r="AH1795" s="231">
        <v>46.909090909090907</v>
      </c>
    </row>
    <row r="1796" spans="1:34" x14ac:dyDescent="0.2">
      <c r="A1796" s="232">
        <v>1.132882882882883</v>
      </c>
      <c r="AH1796" s="230">
        <v>51</v>
      </c>
    </row>
    <row r="1797" spans="1:34" x14ac:dyDescent="0.2">
      <c r="A1797" s="232">
        <v>1.5863674851820491</v>
      </c>
      <c r="AH1797" s="230">
        <v>53.789965305577795</v>
      </c>
    </row>
    <row r="1798" spans="1:34" x14ac:dyDescent="0.2">
      <c r="A1798" s="233">
        <v>0.30861833105335157</v>
      </c>
      <c r="AH1798" s="231">
        <v>37.070921985815602</v>
      </c>
    </row>
    <row r="1799" spans="1:34" x14ac:dyDescent="0.2">
      <c r="A1799" s="233">
        <v>0.22410976804965699</v>
      </c>
      <c r="AH1799" s="231">
        <v>35.373177842565596</v>
      </c>
    </row>
    <row r="1800" spans="1:34" x14ac:dyDescent="0.2">
      <c r="A1800" s="232">
        <v>0.57788161993769471</v>
      </c>
      <c r="AH1800" s="230">
        <v>41.460916442048514</v>
      </c>
    </row>
    <row r="1801" spans="1:34" x14ac:dyDescent="0.2">
      <c r="A1801" s="233">
        <v>0.24475524475524477</v>
      </c>
      <c r="AH1801" s="231">
        <v>34.777142857142856</v>
      </c>
    </row>
    <row r="1802" spans="1:34" x14ac:dyDescent="0.2">
      <c r="A1802" s="232">
        <v>1.1781127861529872</v>
      </c>
      <c r="AH1802" s="230">
        <v>53.060663507109005</v>
      </c>
    </row>
    <row r="1803" spans="1:34" x14ac:dyDescent="0.2">
      <c r="A1803" s="232">
        <v>1.621764705882353</v>
      </c>
      <c r="AH1803" s="230">
        <v>52.415669205658325</v>
      </c>
    </row>
    <row r="1804" spans="1:34" x14ac:dyDescent="0.2">
      <c r="A1804" s="233">
        <v>1.1814814814814816</v>
      </c>
      <c r="AH1804" s="231">
        <v>51.144200626959247</v>
      </c>
    </row>
    <row r="1805" spans="1:34" x14ac:dyDescent="0.2">
      <c r="A1805" s="232">
        <v>0.75471698113207553</v>
      </c>
      <c r="AH1805" s="230">
        <v>41.65625</v>
      </c>
    </row>
    <row r="1806" spans="1:34" x14ac:dyDescent="0.2">
      <c r="A1806" s="233">
        <v>1.0828402366863905</v>
      </c>
      <c r="AH1806" s="231">
        <v>52.817150063051706</v>
      </c>
    </row>
    <row r="1807" spans="1:34" x14ac:dyDescent="0.2">
      <c r="A1807" s="233">
        <v>0.45922746781115881</v>
      </c>
      <c r="AH1807" s="231">
        <v>36.588785046728972</v>
      </c>
    </row>
    <row r="1808" spans="1:34" x14ac:dyDescent="0.2">
      <c r="A1808" s="232">
        <v>1.0135396518375241</v>
      </c>
      <c r="AH1808" s="230">
        <v>49.37022900763359</v>
      </c>
    </row>
    <row r="1809" spans="1:34" x14ac:dyDescent="0.2">
      <c r="A1809" s="233">
        <v>0.52887259395050412</v>
      </c>
      <c r="AH1809" s="231">
        <v>40.121317157712305</v>
      </c>
    </row>
    <row r="1810" spans="1:34" x14ac:dyDescent="0.2">
      <c r="A1810" s="232">
        <v>1.44234404536862</v>
      </c>
      <c r="AH1810" s="230">
        <v>52.589777195281783</v>
      </c>
    </row>
    <row r="1811" spans="1:34" x14ac:dyDescent="0.2">
      <c r="A1811" s="233">
        <v>1.5587583148558759</v>
      </c>
      <c r="AH1811" s="231">
        <v>52.859174964438125</v>
      </c>
    </row>
    <row r="1812" spans="1:34" x14ac:dyDescent="0.2">
      <c r="A1812" s="233">
        <v>1.0841584158415842</v>
      </c>
      <c r="AH1812" s="231">
        <v>51.111111111111114</v>
      </c>
    </row>
    <row r="1813" spans="1:34" x14ac:dyDescent="0.2">
      <c r="A1813" s="233">
        <v>0.80708661417322836</v>
      </c>
      <c r="AH1813" s="231">
        <v>46.341463414634148</v>
      </c>
    </row>
    <row r="1814" spans="1:34" x14ac:dyDescent="0.2">
      <c r="A1814" s="232">
        <v>1.5125</v>
      </c>
      <c r="AH1814" s="230">
        <v>50.231404958677686</v>
      </c>
    </row>
    <row r="1815" spans="1:34" x14ac:dyDescent="0.2">
      <c r="A1815" s="232">
        <v>0.23407521105141979</v>
      </c>
      <c r="AH1815" s="230">
        <v>34.82295081967213</v>
      </c>
    </row>
    <row r="1816" spans="1:34" x14ac:dyDescent="0.2">
      <c r="A1816" s="233">
        <v>1.1731517509727627</v>
      </c>
      <c r="AH1816" s="231">
        <v>51.902985074626862</v>
      </c>
    </row>
    <row r="1817" spans="1:34" x14ac:dyDescent="0.2">
      <c r="A1817" s="233">
        <v>1.0418068236424796</v>
      </c>
      <c r="AH1817" s="231">
        <v>52.638376383763834</v>
      </c>
    </row>
    <row r="1818" spans="1:34" x14ac:dyDescent="0.2">
      <c r="A1818" s="232">
        <v>1.3231114435302918</v>
      </c>
      <c r="AH1818" s="230">
        <v>53.312605992085928</v>
      </c>
    </row>
    <row r="1819" spans="1:34" x14ac:dyDescent="0.2">
      <c r="A1819" s="233">
        <v>1.1433868974042027</v>
      </c>
      <c r="AH1819" s="231">
        <v>52.497297297297294</v>
      </c>
    </row>
    <row r="1820" spans="1:34" x14ac:dyDescent="0.2">
      <c r="A1820" s="232">
        <v>1.2271604938271605</v>
      </c>
      <c r="AH1820" s="230">
        <v>53.400402414486919</v>
      </c>
    </row>
    <row r="1821" spans="1:34" x14ac:dyDescent="0.2">
      <c r="A1821" s="232">
        <v>0.33283693224125094</v>
      </c>
      <c r="AH1821" s="230">
        <v>38.053691275167786</v>
      </c>
    </row>
    <row r="1822" spans="1:34" x14ac:dyDescent="0.2">
      <c r="A1822" s="232">
        <v>1.1351896690879741</v>
      </c>
      <c r="AH1822" s="230">
        <v>52.550657660860288</v>
      </c>
    </row>
    <row r="1823" spans="1:34" x14ac:dyDescent="0.2">
      <c r="A1823" s="232">
        <v>1.2629629629629631</v>
      </c>
      <c r="AH1823" s="230">
        <v>51.862170087976537</v>
      </c>
    </row>
    <row r="1824" spans="1:34" x14ac:dyDescent="0.2">
      <c r="A1824" s="232">
        <v>1.8808988764044945</v>
      </c>
      <c r="AH1824" s="230">
        <v>52.919952210274793</v>
      </c>
    </row>
    <row r="1825" spans="1:34" x14ac:dyDescent="0.2">
      <c r="A1825" s="233">
        <v>0.44527363184079605</v>
      </c>
      <c r="AH1825" s="231">
        <v>37.240223463687151</v>
      </c>
    </row>
    <row r="1826" spans="1:34" x14ac:dyDescent="0.2">
      <c r="A1826" s="232">
        <v>0.25265989971872327</v>
      </c>
      <c r="AH1826" s="230">
        <v>35.047918683446269</v>
      </c>
    </row>
    <row r="1827" spans="1:34" x14ac:dyDescent="0.2">
      <c r="A1827" s="233">
        <v>0.87084148727984345</v>
      </c>
      <c r="AH1827" s="231">
        <v>50.550561797752806</v>
      </c>
    </row>
    <row r="1828" spans="1:34" x14ac:dyDescent="0.2">
      <c r="A1828" s="233">
        <v>0.22445710217159132</v>
      </c>
      <c r="AH1828" s="231">
        <v>36.482950039651072</v>
      </c>
    </row>
    <row r="1829" spans="1:34" x14ac:dyDescent="0.2">
      <c r="A1829" s="233">
        <v>0.48600069132388524</v>
      </c>
      <c r="AH1829" s="231">
        <v>42.222617354196302</v>
      </c>
    </row>
    <row r="1830" spans="1:34" x14ac:dyDescent="0.2">
      <c r="A1830" s="233">
        <v>1.2950146627565982</v>
      </c>
      <c r="AH1830" s="231">
        <v>53.269927536231883</v>
      </c>
    </row>
    <row r="1831" spans="1:34" x14ac:dyDescent="0.2">
      <c r="A1831" s="233">
        <v>1.3803641092327699</v>
      </c>
      <c r="AH1831" s="231">
        <v>53.565708902496468</v>
      </c>
    </row>
    <row r="1832" spans="1:34" x14ac:dyDescent="0.2">
      <c r="A1832" s="232">
        <v>1.4143070044709389</v>
      </c>
      <c r="AH1832" s="230">
        <v>52.887249736564804</v>
      </c>
    </row>
    <row r="1833" spans="1:34" x14ac:dyDescent="0.2">
      <c r="A1833" s="233">
        <v>1.5228426395939085</v>
      </c>
      <c r="AH1833" s="231">
        <v>51.85</v>
      </c>
    </row>
    <row r="1834" spans="1:34" x14ac:dyDescent="0.2">
      <c r="A1834" s="233">
        <v>1.2562949640287771</v>
      </c>
      <c r="AH1834" s="231">
        <v>53.698401336196611</v>
      </c>
    </row>
    <row r="1835" spans="1:34" x14ac:dyDescent="0.2">
      <c r="A1835" s="232">
        <v>0.43204697986577179</v>
      </c>
      <c r="AH1835" s="230">
        <v>37.539805825242716</v>
      </c>
    </row>
    <row r="1836" spans="1:34" x14ac:dyDescent="0.2">
      <c r="A1836" s="232">
        <v>0.22861216730038023</v>
      </c>
      <c r="AH1836" s="230">
        <v>34.648648648648646</v>
      </c>
    </row>
    <row r="1837" spans="1:34" x14ac:dyDescent="0.2">
      <c r="A1837" s="233">
        <v>0.37606318347509116</v>
      </c>
      <c r="AH1837" s="231">
        <v>37.948303715670434</v>
      </c>
    </row>
    <row r="1838" spans="1:34" x14ac:dyDescent="0.2">
      <c r="A1838" s="232">
        <v>0.38678414096916297</v>
      </c>
      <c r="AH1838" s="230">
        <v>38.314350797266513</v>
      </c>
    </row>
    <row r="1839" spans="1:34" x14ac:dyDescent="0.2">
      <c r="A1839" s="233">
        <v>1.3391705069124424</v>
      </c>
      <c r="AH1839" s="231">
        <v>52.997591190640058</v>
      </c>
    </row>
    <row r="1840" spans="1:34" x14ac:dyDescent="0.2">
      <c r="A1840" s="232">
        <v>0.93848857644991213</v>
      </c>
      <c r="AH1840" s="230">
        <v>51.217228464419478</v>
      </c>
    </row>
    <row r="1841" spans="1:34" x14ac:dyDescent="0.2">
      <c r="A1841" s="232">
        <v>0.5663716814159292</v>
      </c>
      <c r="AH1841" s="230">
        <v>43.96306818181818</v>
      </c>
    </row>
    <row r="1842" spans="1:34" x14ac:dyDescent="0.2">
      <c r="A1842" s="233">
        <v>0.37537537537537535</v>
      </c>
      <c r="AH1842" s="231">
        <v>38</v>
      </c>
    </row>
    <row r="1843" spans="1:34" x14ac:dyDescent="0.2">
      <c r="A1843" s="232">
        <v>0.72598162071846284</v>
      </c>
      <c r="AH1843" s="230">
        <v>45.514959723820482</v>
      </c>
    </row>
    <row r="1844" spans="1:34" x14ac:dyDescent="0.2">
      <c r="A1844" s="232">
        <v>0.9002079002079002</v>
      </c>
      <c r="AH1844" s="230">
        <v>51.991916859122405</v>
      </c>
    </row>
    <row r="1845" spans="1:34" x14ac:dyDescent="0.2">
      <c r="A1845" s="233">
        <v>0.8341848583372039</v>
      </c>
      <c r="AH1845" s="231">
        <v>50.425946547884188</v>
      </c>
    </row>
    <row r="1846" spans="1:34" x14ac:dyDescent="0.2">
      <c r="A1846" s="233">
        <v>0.74398433128147734</v>
      </c>
      <c r="AH1846" s="231">
        <v>47.952237683339604</v>
      </c>
    </row>
    <row r="1847" spans="1:34" x14ac:dyDescent="0.2">
      <c r="A1847" s="233">
        <v>0.9088766692851532</v>
      </c>
      <c r="AH1847" s="231">
        <v>51.655142610198787</v>
      </c>
    </row>
    <row r="1848" spans="1:34" x14ac:dyDescent="0.2">
      <c r="A1848" s="233">
        <v>0.72286940527283872</v>
      </c>
      <c r="AH1848" s="231">
        <v>48.218829516539444</v>
      </c>
    </row>
    <row r="1849" spans="1:34" x14ac:dyDescent="0.2">
      <c r="A1849" s="233">
        <v>0.27174547577349678</v>
      </c>
      <c r="AH1849" s="231">
        <v>35.005370569280302</v>
      </c>
    </row>
    <row r="1850" spans="1:34" x14ac:dyDescent="0.2">
      <c r="A1850" s="232">
        <v>0.46932894195142033</v>
      </c>
      <c r="AH1850" s="230">
        <v>36.464912280701753</v>
      </c>
    </row>
    <row r="1851" spans="1:34" x14ac:dyDescent="0.2">
      <c r="A1851" s="232">
        <v>0.43422322290125442</v>
      </c>
      <c r="AH1851" s="230">
        <v>37.644444444444446</v>
      </c>
    </row>
    <row r="1852" spans="1:34" x14ac:dyDescent="0.2">
      <c r="A1852" s="232">
        <v>0.70237087214225236</v>
      </c>
      <c r="AH1852" s="230">
        <v>47.389993972272457</v>
      </c>
    </row>
    <row r="1853" spans="1:34" x14ac:dyDescent="0.2">
      <c r="A1853" s="232">
        <v>0.70697876029475515</v>
      </c>
      <c r="AH1853" s="230">
        <v>48.510116492949109</v>
      </c>
    </row>
    <row r="1854" spans="1:34" x14ac:dyDescent="0.2">
      <c r="A1854" s="232">
        <v>1.3067123958843705</v>
      </c>
      <c r="AH1854" s="230">
        <v>53.288338957630295</v>
      </c>
    </row>
    <row r="1855" spans="1:34" x14ac:dyDescent="0.2">
      <c r="A1855" s="232">
        <v>0.30021834061135372</v>
      </c>
      <c r="AH1855" s="230">
        <v>35.309090909090912</v>
      </c>
    </row>
    <row r="1856" spans="1:34" x14ac:dyDescent="0.2">
      <c r="A1856" s="234">
        <v>0.94773175542406307</v>
      </c>
      <c r="AH1856" s="235">
        <v>52.450572320499482</v>
      </c>
    </row>
    <row r="1857" spans="1:35" x14ac:dyDescent="0.2">
      <c r="A1857" s="232">
        <v>1.3765112262521588</v>
      </c>
      <c r="B1857" s="263"/>
      <c r="AI1857" s="230">
        <v>54.062735257214555</v>
      </c>
    </row>
    <row r="1858" spans="1:35" x14ac:dyDescent="0.2">
      <c r="A1858" s="233">
        <v>1.3530229325920777</v>
      </c>
      <c r="B1858" s="264"/>
      <c r="AI1858" s="231">
        <v>54.349768875192602</v>
      </c>
    </row>
    <row r="1859" spans="1:35" x14ac:dyDescent="0.2">
      <c r="A1859" s="232">
        <v>1.5546687948922586</v>
      </c>
      <c r="B1859" s="263"/>
      <c r="AI1859" s="230">
        <v>54.445585215605746</v>
      </c>
    </row>
    <row r="1860" spans="1:35" x14ac:dyDescent="0.2">
      <c r="A1860" s="233">
        <v>0.65146299483648884</v>
      </c>
      <c r="B1860" s="264"/>
      <c r="AI1860" s="231">
        <v>46.981505944517835</v>
      </c>
    </row>
    <row r="1861" spans="1:35" x14ac:dyDescent="0.2">
      <c r="A1861" s="232">
        <v>1.7232704402515724</v>
      </c>
      <c r="B1861" s="263"/>
      <c r="AI1861" s="230">
        <v>51.478102189781019</v>
      </c>
    </row>
    <row r="1862" spans="1:35" x14ac:dyDescent="0.2">
      <c r="A1862" s="233">
        <v>0.2706403544099879</v>
      </c>
      <c r="B1862" s="264"/>
      <c r="AI1862" s="231">
        <v>38.110119047619051</v>
      </c>
    </row>
    <row r="1863" spans="1:35" x14ac:dyDescent="0.2">
      <c r="A1863" s="232">
        <v>0.35672997522708505</v>
      </c>
      <c r="B1863" s="263"/>
      <c r="AI1863" s="230">
        <v>41.550925925925924</v>
      </c>
    </row>
    <row r="1864" spans="1:35" x14ac:dyDescent="0.2">
      <c r="A1864" s="233">
        <v>1.3143382352941178</v>
      </c>
      <c r="B1864" s="264"/>
      <c r="AI1864" s="231">
        <v>56.223776223776227</v>
      </c>
    </row>
    <row r="1865" spans="1:35" x14ac:dyDescent="0.2">
      <c r="A1865" s="232">
        <v>0.99155794320798163</v>
      </c>
      <c r="B1865" s="263"/>
      <c r="AI1865" s="230">
        <v>53.525541795665632</v>
      </c>
    </row>
    <row r="1866" spans="1:35" x14ac:dyDescent="0.2">
      <c r="A1866" s="233">
        <v>0.98042813455657496</v>
      </c>
      <c r="B1866" s="264"/>
      <c r="AI1866" s="231">
        <v>53.434185901434809</v>
      </c>
    </row>
    <row r="1867" spans="1:35" x14ac:dyDescent="0.2">
      <c r="A1867" s="232">
        <v>2.3123784834737524</v>
      </c>
      <c r="B1867" s="263"/>
      <c r="AI1867" s="230">
        <v>56.78531390134529</v>
      </c>
    </row>
    <row r="1868" spans="1:35" x14ac:dyDescent="0.2">
      <c r="A1868" s="233">
        <v>2.2415196743554953</v>
      </c>
      <c r="B1868" s="264"/>
      <c r="AI1868" s="231">
        <v>56.870460048426153</v>
      </c>
    </row>
    <row r="1869" spans="1:35" x14ac:dyDescent="0.2">
      <c r="A1869" s="232">
        <v>1.0747126436781609</v>
      </c>
      <c r="B1869" s="263"/>
      <c r="AI1869" s="230">
        <v>54.239113827349122</v>
      </c>
    </row>
    <row r="1870" spans="1:35" x14ac:dyDescent="0.2">
      <c r="A1870" s="233">
        <v>1.6554564172958133</v>
      </c>
      <c r="B1870" s="264"/>
      <c r="AI1870" s="231">
        <v>54.933665008291875</v>
      </c>
    </row>
    <row r="1871" spans="1:35" x14ac:dyDescent="0.2">
      <c r="A1871" s="232">
        <v>1.5958506224066391</v>
      </c>
      <c r="B1871" s="263"/>
      <c r="AI1871" s="230">
        <v>54.680187207488302</v>
      </c>
    </row>
    <row r="1872" spans="1:35" x14ac:dyDescent="0.2">
      <c r="A1872" s="233">
        <v>1.6379498364231189</v>
      </c>
      <c r="B1872" s="264"/>
      <c r="AI1872" s="231">
        <v>55.059920106524636</v>
      </c>
    </row>
    <row r="1873" spans="1:35" x14ac:dyDescent="0.2">
      <c r="A1873" s="232">
        <v>0.26156433978132887</v>
      </c>
      <c r="B1873" s="263"/>
      <c r="AI1873" s="230">
        <v>37.154340836012864</v>
      </c>
    </row>
    <row r="1874" spans="1:35" x14ac:dyDescent="0.2">
      <c r="A1874" s="233">
        <v>0.30439500813890397</v>
      </c>
      <c r="B1874" s="264"/>
      <c r="AI1874" s="231">
        <v>38.81818181818182</v>
      </c>
    </row>
    <row r="1875" spans="1:35" x14ac:dyDescent="0.2">
      <c r="A1875" s="232">
        <v>1.4659325533379215</v>
      </c>
      <c r="B1875" s="263"/>
      <c r="AI1875" s="230">
        <v>54.769953051643192</v>
      </c>
    </row>
    <row r="1876" spans="1:35" x14ac:dyDescent="0.2">
      <c r="A1876" s="233">
        <v>2.1114130434782608</v>
      </c>
      <c r="B1876" s="264"/>
      <c r="AI1876" s="231">
        <v>56.829686829686828</v>
      </c>
    </row>
    <row r="1877" spans="1:35" x14ac:dyDescent="0.2">
      <c r="A1877" s="232">
        <v>0.42454394693200664</v>
      </c>
      <c r="B1877" s="263"/>
      <c r="AI1877" s="230">
        <v>42.98828125</v>
      </c>
    </row>
    <row r="1878" spans="1:35" x14ac:dyDescent="0.2">
      <c r="A1878" s="233">
        <v>0.52872444011684516</v>
      </c>
      <c r="B1878" s="264"/>
      <c r="AI1878" s="231">
        <v>44.898710865561696</v>
      </c>
    </row>
    <row r="1879" spans="1:35" x14ac:dyDescent="0.2">
      <c r="A1879" s="232">
        <v>0.21859706362153344</v>
      </c>
      <c r="B1879" s="263"/>
      <c r="AI1879" s="230">
        <v>39.477611940298509</v>
      </c>
    </row>
    <row r="1880" spans="1:35" x14ac:dyDescent="0.2">
      <c r="A1880" s="233">
        <v>1.2830188679245282</v>
      </c>
      <c r="B1880" s="264"/>
      <c r="AI1880" s="231">
        <v>54.419117647058826</v>
      </c>
    </row>
    <row r="1881" spans="1:35" x14ac:dyDescent="0.2">
      <c r="A1881" s="232">
        <v>0.84130982367758189</v>
      </c>
      <c r="B1881" s="263"/>
      <c r="AI1881" s="230">
        <v>47.020958083832333</v>
      </c>
    </row>
    <row r="1882" spans="1:35" x14ac:dyDescent="0.2">
      <c r="A1882" s="233">
        <v>0.56823821339950376</v>
      </c>
      <c r="B1882" s="264"/>
      <c r="AI1882" s="231">
        <v>41.069868995633186</v>
      </c>
    </row>
    <row r="1883" spans="1:35" x14ac:dyDescent="0.2">
      <c r="A1883" s="232">
        <v>1.7889775199419868</v>
      </c>
      <c r="B1883" s="263"/>
      <c r="AI1883" s="230">
        <v>54.592622618565059</v>
      </c>
    </row>
    <row r="1884" spans="1:35" x14ac:dyDescent="0.2">
      <c r="A1884" s="233">
        <v>1.6512415349887133</v>
      </c>
      <c r="B1884" s="264"/>
      <c r="AI1884" s="231">
        <v>55.065618591934381</v>
      </c>
    </row>
    <row r="1885" spans="1:35" x14ac:dyDescent="0.2">
      <c r="A1885" s="232">
        <v>1.838095238095238</v>
      </c>
      <c r="B1885" s="263"/>
      <c r="AI1885" s="230">
        <v>53.367875647668392</v>
      </c>
    </row>
    <row r="1886" spans="1:35" x14ac:dyDescent="0.2">
      <c r="A1886" s="233">
        <v>1.7473363774733637</v>
      </c>
      <c r="B1886" s="264"/>
      <c r="AI1886" s="231">
        <v>54.502613240418121</v>
      </c>
    </row>
    <row r="1887" spans="1:35" x14ac:dyDescent="0.2">
      <c r="A1887" s="232">
        <v>1.762812872467223</v>
      </c>
      <c r="B1887" s="263"/>
      <c r="AI1887" s="230">
        <v>54.239350912778903</v>
      </c>
    </row>
    <row r="1888" spans="1:35" x14ac:dyDescent="0.2">
      <c r="A1888" s="233">
        <v>0.25050916496945008</v>
      </c>
      <c r="B1888" s="264"/>
      <c r="AI1888" s="231">
        <v>40.651761517615178</v>
      </c>
    </row>
    <row r="1889" spans="1:37" x14ac:dyDescent="0.2">
      <c r="A1889" s="232">
        <v>1.2839572192513369</v>
      </c>
      <c r="B1889" s="263"/>
      <c r="AI1889" s="230">
        <v>54.685547688463139</v>
      </c>
    </row>
    <row r="1890" spans="1:37" x14ac:dyDescent="0.2">
      <c r="A1890" s="233">
        <v>1.4257854821235103</v>
      </c>
      <c r="B1890" s="264"/>
      <c r="AI1890" s="231">
        <v>55</v>
      </c>
    </row>
    <row r="1891" spans="1:37" x14ac:dyDescent="0.2">
      <c r="A1891" s="232">
        <v>1.0928961748633881</v>
      </c>
      <c r="B1891" s="263"/>
      <c r="AI1891" s="230">
        <v>53.5</v>
      </c>
    </row>
    <row r="1892" spans="1:37" x14ac:dyDescent="0.2">
      <c r="A1892" s="233">
        <v>0.57375271149674623</v>
      </c>
      <c r="B1892" s="264"/>
      <c r="AI1892" s="231">
        <v>44.442344045368621</v>
      </c>
    </row>
    <row r="1893" spans="1:37" x14ac:dyDescent="0.2">
      <c r="A1893" s="232">
        <v>0.647887323943662</v>
      </c>
      <c r="B1893" s="263"/>
      <c r="AI1893" s="230">
        <v>45.507246376811594</v>
      </c>
    </row>
    <row r="1894" spans="1:37" x14ac:dyDescent="0.2">
      <c r="A1894" s="233">
        <v>0.61363636363636365</v>
      </c>
      <c r="B1894" s="264"/>
      <c r="AI1894" s="231">
        <v>47.299382716049379</v>
      </c>
    </row>
    <row r="1895" spans="1:37" x14ac:dyDescent="0.2">
      <c r="A1895" s="232">
        <v>0.26511627906976742</v>
      </c>
      <c r="B1895" s="263"/>
      <c r="AI1895" s="230">
        <v>38.421052631578945</v>
      </c>
    </row>
    <row r="1896" spans="1:37" x14ac:dyDescent="0.2">
      <c r="A1896" s="233">
        <v>2.1042084168336674</v>
      </c>
      <c r="B1896" s="264"/>
      <c r="AI1896" s="231">
        <v>52.909523809523812</v>
      </c>
    </row>
    <row r="1897" spans="1:37" x14ac:dyDescent="0.2">
      <c r="A1897" s="232">
        <v>0.5171730515191546</v>
      </c>
      <c r="B1897" s="263"/>
      <c r="AJ1897" s="230">
        <v>44.061302681992338</v>
      </c>
      <c r="AK1897" s="230"/>
    </row>
    <row r="1898" spans="1:37" x14ac:dyDescent="0.2">
      <c r="A1898" s="233">
        <v>1.8730407523510972</v>
      </c>
      <c r="B1898" s="264"/>
      <c r="AJ1898" s="231">
        <v>53.054393305439334</v>
      </c>
      <c r="AK1898" s="231"/>
    </row>
    <row r="1899" spans="1:37" x14ac:dyDescent="0.2">
      <c r="A1899" s="232">
        <v>1.4174477289113194</v>
      </c>
      <c r="B1899" s="263"/>
      <c r="AJ1899" s="230">
        <v>53.097660223804681</v>
      </c>
      <c r="AK1899" s="230"/>
    </row>
    <row r="1900" spans="1:37" x14ac:dyDescent="0.2">
      <c r="A1900" s="233">
        <v>1.1553347280334727</v>
      </c>
      <c r="B1900" s="264"/>
      <c r="AJ1900" s="231">
        <v>53.03304662743323</v>
      </c>
      <c r="AK1900" s="231"/>
    </row>
    <row r="1901" spans="1:37" x14ac:dyDescent="0.2">
      <c r="A1901" s="232">
        <v>0.72363636363636363</v>
      </c>
      <c r="B1901" s="263"/>
      <c r="AJ1901" s="230">
        <v>45.778894472361806</v>
      </c>
      <c r="AK1901" s="230"/>
    </row>
    <row r="1902" spans="1:37" x14ac:dyDescent="0.2">
      <c r="A1902" s="233">
        <v>1.377962085308057</v>
      </c>
      <c r="B1902" s="264"/>
      <c r="AJ1902" s="231">
        <v>53.000859845227858</v>
      </c>
      <c r="AK1902" s="231"/>
    </row>
    <row r="1903" spans="1:37" x14ac:dyDescent="0.2">
      <c r="A1903" s="232">
        <v>1.0746190225959011</v>
      </c>
      <c r="B1903" s="263"/>
      <c r="AJ1903" s="230">
        <v>52.246943765281173</v>
      </c>
      <c r="AK1903" s="230"/>
    </row>
    <row r="1904" spans="1:37" x14ac:dyDescent="0.2">
      <c r="A1904" s="233">
        <v>1.361764705882353</v>
      </c>
      <c r="B1904" s="264"/>
      <c r="AJ1904" s="231">
        <v>53.45572354211663</v>
      </c>
      <c r="AK1904" s="231"/>
    </row>
    <row r="1905" spans="1:37" x14ac:dyDescent="0.2">
      <c r="A1905" s="232">
        <v>1.1688701923076923</v>
      </c>
      <c r="B1905" s="263"/>
      <c r="AJ1905" s="230">
        <v>53.033419023136247</v>
      </c>
      <c r="AK1905" s="230"/>
    </row>
    <row r="1906" spans="1:37" x14ac:dyDescent="0.2">
      <c r="A1906" s="233">
        <v>1.9223300970873787</v>
      </c>
      <c r="B1906" s="264"/>
      <c r="AJ1906" s="231">
        <v>53.922979797979799</v>
      </c>
      <c r="AK1906" s="231"/>
    </row>
    <row r="1907" spans="1:37" x14ac:dyDescent="0.2">
      <c r="A1907" s="232">
        <v>1.9824561403508771</v>
      </c>
      <c r="B1907" s="263"/>
      <c r="AJ1907" s="230">
        <v>53.046776232616942</v>
      </c>
      <c r="AK1907" s="230"/>
    </row>
    <row r="1908" spans="1:37" x14ac:dyDescent="0.2">
      <c r="A1908" s="233">
        <v>1.3632030505243089</v>
      </c>
      <c r="B1908" s="264"/>
      <c r="AJ1908" s="231">
        <v>53.776223776223773</v>
      </c>
      <c r="AK1908" s="231"/>
    </row>
    <row r="1909" spans="1:37" x14ac:dyDescent="0.2">
      <c r="A1909" s="232">
        <v>1.7931034482758621</v>
      </c>
      <c r="B1909" s="263"/>
      <c r="AJ1909" s="230">
        <v>53.796703296703299</v>
      </c>
      <c r="AK1909" s="230"/>
    </row>
    <row r="1910" spans="1:37" x14ac:dyDescent="0.2">
      <c r="A1910" s="233">
        <v>2.193233082706767</v>
      </c>
      <c r="B1910" s="264"/>
      <c r="AJ1910" s="231">
        <v>54.206376414124101</v>
      </c>
      <c r="AK1910" s="231"/>
    </row>
    <row r="1911" spans="1:37" x14ac:dyDescent="0.2">
      <c r="A1911" s="232">
        <v>1.7287538529282254</v>
      </c>
      <c r="B1911" s="263"/>
      <c r="AJ1911" s="230">
        <v>55.007641365257257</v>
      </c>
      <c r="AK1911" s="230"/>
    </row>
    <row r="1912" spans="1:37" x14ac:dyDescent="0.2">
      <c r="A1912" s="233">
        <v>1.3529411764705883</v>
      </c>
      <c r="B1912" s="264"/>
      <c r="AJ1912" s="231">
        <v>54.472049689440993</v>
      </c>
      <c r="AK1912" s="231"/>
    </row>
    <row r="1913" spans="1:37" x14ac:dyDescent="0.2">
      <c r="A1913" s="232">
        <v>1.4667931688804554</v>
      </c>
      <c r="B1913" s="263"/>
      <c r="AJ1913" s="230">
        <v>53.001293661060799</v>
      </c>
      <c r="AK1913" s="230"/>
    </row>
    <row r="1914" spans="1:37" x14ac:dyDescent="0.2">
      <c r="A1914" s="233">
        <v>1.8216403162055337</v>
      </c>
      <c r="B1914" s="264"/>
      <c r="AJ1914" s="231">
        <v>54.578247898020074</v>
      </c>
      <c r="AK1914" s="231"/>
    </row>
    <row r="1915" spans="1:37" x14ac:dyDescent="0.2">
      <c r="A1915" s="232">
        <v>2.1552706552706553</v>
      </c>
      <c r="B1915" s="263"/>
      <c r="AJ1915" s="230">
        <v>54.76536682088566</v>
      </c>
      <c r="AK1915" s="230"/>
    </row>
    <row r="1916" spans="1:37" x14ac:dyDescent="0.2">
      <c r="A1916" s="233">
        <v>2.2140624999999998</v>
      </c>
      <c r="B1916" s="264"/>
      <c r="AJ1916" s="231">
        <v>55.892731122088918</v>
      </c>
      <c r="AK1916" s="231"/>
    </row>
    <row r="1917" spans="1:37" x14ac:dyDescent="0.2">
      <c r="A1917" s="232">
        <v>0.48763853367433929</v>
      </c>
      <c r="B1917" s="263"/>
      <c r="AJ1917" s="230">
        <v>44.956293706293707</v>
      </c>
      <c r="AK1917" s="230"/>
    </row>
    <row r="1918" spans="1:37" x14ac:dyDescent="0.2">
      <c r="A1918" s="233">
        <v>2.1189427312775329</v>
      </c>
      <c r="B1918" s="264"/>
      <c r="AJ1918" s="231">
        <v>50.062370062370064</v>
      </c>
      <c r="AK1918" s="231"/>
    </row>
    <row r="1919" spans="1:37" x14ac:dyDescent="0.2">
      <c r="A1919" s="232">
        <v>1.7576832151300237</v>
      </c>
      <c r="B1919" s="263"/>
      <c r="AJ1919" s="230">
        <v>53.006052454606589</v>
      </c>
      <c r="AK1919" s="230"/>
    </row>
    <row r="1920" spans="1:37" x14ac:dyDescent="0.2">
      <c r="A1920" s="233">
        <v>0.87830687830687826</v>
      </c>
      <c r="B1920" s="264"/>
      <c r="AJ1920" s="231">
        <v>47.650602409638552</v>
      </c>
      <c r="AK1920" s="231"/>
    </row>
    <row r="1921" spans="1:37" x14ac:dyDescent="0.2">
      <c r="A1921" s="232">
        <v>1.0255319148936171</v>
      </c>
      <c r="B1921" s="263"/>
      <c r="AJ1921" s="230">
        <v>51.556016597510371</v>
      </c>
      <c r="AK1921" s="230"/>
    </row>
    <row r="1922" spans="1:37" x14ac:dyDescent="0.2">
      <c r="A1922" s="233">
        <v>1.7185385656292287</v>
      </c>
      <c r="B1922" s="264"/>
      <c r="AJ1922" s="231">
        <v>53.468503937007874</v>
      </c>
      <c r="AK1922" s="231"/>
    </row>
    <row r="1923" spans="1:37" x14ac:dyDescent="0.2">
      <c r="A1923" s="267">
        <v>0.30973451327433627</v>
      </c>
      <c r="B1923" s="269"/>
      <c r="D1923" s="265"/>
      <c r="AK1923" s="183">
        <v>38.419047619047618</v>
      </c>
    </row>
    <row r="1924" spans="1:37" x14ac:dyDescent="0.2">
      <c r="A1924" s="268">
        <v>0.46231721034870643</v>
      </c>
      <c r="B1924" s="270"/>
      <c r="D1924" s="266"/>
      <c r="AK1924" s="185">
        <v>41.070559610705594</v>
      </c>
    </row>
    <row r="1925" spans="1:37" x14ac:dyDescent="0.2">
      <c r="A1925" s="267">
        <v>0.52883116883116887</v>
      </c>
      <c r="B1925" s="269"/>
      <c r="D1925" s="265"/>
      <c r="AK1925" s="183">
        <v>43.104125736738702</v>
      </c>
    </row>
    <row r="1926" spans="1:37" x14ac:dyDescent="0.2">
      <c r="A1926" s="268">
        <v>1.5043731778425655</v>
      </c>
      <c r="B1926" s="270"/>
      <c r="D1926" s="266"/>
      <c r="AK1926" s="185">
        <v>52.035852713178294</v>
      </c>
    </row>
    <row r="1927" spans="1:37" x14ac:dyDescent="0.2">
      <c r="A1927" s="268">
        <v>0.32004981320049813</v>
      </c>
      <c r="B1927" s="270"/>
      <c r="D1927" s="266"/>
      <c r="AK1927" s="185">
        <v>37.782101167315176</v>
      </c>
    </row>
    <row r="1928" spans="1:37" x14ac:dyDescent="0.2">
      <c r="A1928" s="268">
        <v>0.69193154034229831</v>
      </c>
      <c r="B1928" s="270"/>
      <c r="D1928" s="266"/>
      <c r="AK1928" s="185">
        <v>45.079505300353354</v>
      </c>
    </row>
    <row r="1929" spans="1:37" x14ac:dyDescent="0.2">
      <c r="A1929" s="267">
        <v>0.72171253822629966</v>
      </c>
      <c r="B1929" s="269"/>
      <c r="D1929" s="265"/>
      <c r="AK1929" s="183">
        <v>45.550847457627121</v>
      </c>
    </row>
    <row r="1930" spans="1:37" x14ac:dyDescent="0.2">
      <c r="A1930" s="267">
        <v>1.0054005400540054</v>
      </c>
      <c r="B1930" s="269"/>
      <c r="D1930" s="265"/>
      <c r="AK1930" s="183">
        <v>51.490599820948972</v>
      </c>
    </row>
    <row r="1931" spans="1:37" x14ac:dyDescent="0.2">
      <c r="A1931" s="267">
        <v>1.0185449358059915</v>
      </c>
      <c r="B1931" s="269"/>
      <c r="D1931" s="265"/>
      <c r="AK1931" s="183">
        <v>50.574229691876752</v>
      </c>
    </row>
    <row r="1932" spans="1:37" x14ac:dyDescent="0.2">
      <c r="A1932" s="268">
        <v>1.0471765546819156</v>
      </c>
      <c r="B1932" s="270"/>
      <c r="D1932" s="266"/>
      <c r="AK1932" s="185">
        <v>52</v>
      </c>
    </row>
    <row r="1933" spans="1:37" x14ac:dyDescent="0.2">
      <c r="A1933" s="267">
        <v>1.0525649145028499</v>
      </c>
      <c r="B1933" s="269"/>
      <c r="D1933" s="265"/>
      <c r="AK1933" s="183">
        <v>51.552346570397113</v>
      </c>
    </row>
    <row r="1934" spans="1:37" x14ac:dyDescent="0.2">
      <c r="A1934" s="268">
        <v>1.0595813204508857</v>
      </c>
      <c r="B1934" s="270"/>
      <c r="D1934" s="266"/>
      <c r="AK1934" s="185">
        <v>49.430091185410333</v>
      </c>
    </row>
    <row r="1935" spans="1:37" x14ac:dyDescent="0.2">
      <c r="A1935" s="268">
        <v>1.1150326797385621</v>
      </c>
      <c r="B1935" s="270"/>
      <c r="D1935" s="266"/>
      <c r="AK1935" s="185">
        <v>51.060961313012896</v>
      </c>
    </row>
    <row r="1936" spans="1:37" x14ac:dyDescent="0.2">
      <c r="A1936" s="267">
        <v>1.1855072463768115</v>
      </c>
      <c r="B1936" s="269"/>
      <c r="D1936" s="265"/>
      <c r="AK1936" s="183">
        <v>51.466992665036678</v>
      </c>
    </row>
    <row r="1937" spans="1:37" x14ac:dyDescent="0.2">
      <c r="A1937" s="268">
        <v>1.2685774946921444</v>
      </c>
      <c r="B1937" s="270"/>
      <c r="D1937" s="266"/>
      <c r="AK1937" s="185">
        <v>51.531380753138073</v>
      </c>
    </row>
    <row r="1938" spans="1:37" x14ac:dyDescent="0.2">
      <c r="A1938" s="267">
        <v>1.2886209495101733</v>
      </c>
      <c r="B1938" s="269"/>
      <c r="D1938" s="265"/>
      <c r="AK1938" s="183">
        <v>51.350877192982459</v>
      </c>
    </row>
    <row r="1939" spans="1:37" x14ac:dyDescent="0.2">
      <c r="A1939" s="267">
        <v>1.317817014446228</v>
      </c>
      <c r="B1939" s="269"/>
      <c r="D1939" s="265"/>
      <c r="AK1939" s="183">
        <v>51.406820950060904</v>
      </c>
    </row>
    <row r="1940" spans="1:37" x14ac:dyDescent="0.2">
      <c r="A1940" s="267">
        <v>1.4079045488441462</v>
      </c>
      <c r="B1940" s="269"/>
      <c r="D1940" s="265"/>
      <c r="AK1940" s="183">
        <v>52.055084745762713</v>
      </c>
    </row>
    <row r="1941" spans="1:37" x14ac:dyDescent="0.2">
      <c r="A1941" s="267">
        <v>1.4703277236492471</v>
      </c>
      <c r="B1941" s="269"/>
      <c r="D1941" s="265"/>
      <c r="AK1941" s="183">
        <v>51.915662650602407</v>
      </c>
    </row>
    <row r="1942" spans="1:37" x14ac:dyDescent="0.2">
      <c r="A1942" s="267">
        <v>1.6119270137961728</v>
      </c>
      <c r="B1942" s="269"/>
      <c r="D1942" s="265"/>
      <c r="AK1942" s="183">
        <v>52.562120375483161</v>
      </c>
    </row>
    <row r="1943" spans="1:37" x14ac:dyDescent="0.2">
      <c r="A1943" s="267">
        <v>1.6291322314049588</v>
      </c>
      <c r="B1943" s="269"/>
      <c r="D1943" s="265"/>
      <c r="AK1943" s="183">
        <v>52.049778059606851</v>
      </c>
    </row>
    <row r="1944" spans="1:37" x14ac:dyDescent="0.2">
      <c r="A1944" s="268">
        <v>1.8426470588235293</v>
      </c>
      <c r="B1944" s="270"/>
      <c r="D1944" s="266"/>
      <c r="AK1944" s="185">
        <v>52.533918595371112</v>
      </c>
    </row>
    <row r="1945" spans="1:37" x14ac:dyDescent="0.2">
      <c r="A1945" s="268">
        <v>0.75040518638573739</v>
      </c>
      <c r="B1945" s="270"/>
      <c r="D1945" s="266"/>
      <c r="AK1945" s="185">
        <v>48.185745140388768</v>
      </c>
    </row>
    <row r="1946" spans="1:37" x14ac:dyDescent="0.2">
      <c r="A1946" s="267">
        <v>1.1688168079616661</v>
      </c>
      <c r="B1946" s="269"/>
      <c r="D1946" s="265"/>
      <c r="AK1946" s="183">
        <v>52.385682749921159</v>
      </c>
    </row>
    <row r="1947" spans="1:37" x14ac:dyDescent="0.2">
      <c r="A1947" s="267">
        <v>1.3295964125560538</v>
      </c>
      <c r="B1947" s="269"/>
      <c r="D1947" s="265"/>
      <c r="AK1947" s="183">
        <v>51.02023608768971</v>
      </c>
    </row>
    <row r="1948" spans="1:37" x14ac:dyDescent="0.2">
      <c r="A1948" s="268">
        <v>1.6774193548387097</v>
      </c>
      <c r="B1948" s="270"/>
      <c r="D1948" s="266"/>
      <c r="AK1948" s="185">
        <v>49.102564102564102</v>
      </c>
    </row>
    <row r="1949" spans="1:37" x14ac:dyDescent="0.2">
      <c r="A1949" s="267">
        <v>0.35288270377733599</v>
      </c>
      <c r="B1949" s="269"/>
      <c r="D1949" s="265"/>
      <c r="AK1949" s="183">
        <v>40.161971830985912</v>
      </c>
    </row>
    <row r="1950" spans="1:37" x14ac:dyDescent="0.2">
      <c r="A1950" s="268">
        <v>0.38479809976247031</v>
      </c>
      <c r="B1950" s="270"/>
      <c r="D1950" s="266"/>
      <c r="AK1950" s="185">
        <v>38.02469135802469</v>
      </c>
    </row>
    <row r="1951" spans="1:37" x14ac:dyDescent="0.2">
      <c r="A1951" s="268">
        <v>0.62541806020066892</v>
      </c>
      <c r="B1951" s="270"/>
      <c r="D1951" s="266"/>
      <c r="AK1951" s="185">
        <v>45.980392156862742</v>
      </c>
    </row>
    <row r="1952" spans="1:37" x14ac:dyDescent="0.2">
      <c r="A1952" s="268">
        <v>0.6927480916030534</v>
      </c>
      <c r="B1952" s="270"/>
      <c r="D1952" s="266"/>
      <c r="AK1952" s="185">
        <v>45.165289256198349</v>
      </c>
    </row>
    <row r="1953" spans="1:37" x14ac:dyDescent="0.2">
      <c r="A1953" s="268">
        <v>0.77280265339966836</v>
      </c>
      <c r="B1953" s="270"/>
      <c r="D1953" s="266"/>
      <c r="AK1953" s="185">
        <v>45.793991416309012</v>
      </c>
    </row>
    <row r="1954" spans="1:37" x14ac:dyDescent="0.2">
      <c r="A1954" s="267">
        <v>1.1103000811030008</v>
      </c>
      <c r="B1954" s="269"/>
      <c r="D1954" s="265"/>
      <c r="AK1954" s="183">
        <v>52.023374726077428</v>
      </c>
    </row>
    <row r="1955" spans="1:37" x14ac:dyDescent="0.2">
      <c r="A1955" s="267">
        <v>1.4317817014446228</v>
      </c>
      <c r="B1955" s="269"/>
      <c r="D1955" s="265"/>
      <c r="AK1955" s="183">
        <v>52.05717488789238</v>
      </c>
    </row>
    <row r="1956" spans="1:37" x14ac:dyDescent="0.2">
      <c r="A1956" s="267">
        <v>1.0255039078568491</v>
      </c>
      <c r="B1956" s="269"/>
      <c r="D1956" s="265"/>
      <c r="AK1956" s="183">
        <v>51.500200561572406</v>
      </c>
    </row>
    <row r="1957" spans="1:37" x14ac:dyDescent="0.2">
      <c r="A1957" s="267">
        <v>0.21010004764173415</v>
      </c>
      <c r="B1957" s="269"/>
      <c r="D1957" s="265"/>
      <c r="AK1957" s="183">
        <v>33.5827664399093</v>
      </c>
    </row>
    <row r="1958" spans="1:37" x14ac:dyDescent="0.2">
      <c r="A1958" s="268">
        <v>0.32454036770583533</v>
      </c>
      <c r="B1958" s="270"/>
      <c r="D1958" s="266"/>
      <c r="AK1958" s="185">
        <v>38.96551724137931</v>
      </c>
    </row>
    <row r="1959" spans="1:37" x14ac:dyDescent="0.2">
      <c r="A1959" s="268">
        <v>0.44124847001223988</v>
      </c>
      <c r="B1959" s="270"/>
      <c r="D1959" s="266"/>
      <c r="AK1959" s="185">
        <v>41.830790568654649</v>
      </c>
    </row>
    <row r="1960" spans="1:37" x14ac:dyDescent="0.2">
      <c r="A1960" s="267">
        <v>0.46296296296296297</v>
      </c>
      <c r="B1960" s="269"/>
      <c r="D1960" s="265"/>
      <c r="AK1960" s="183">
        <v>42.36</v>
      </c>
    </row>
    <row r="1961" spans="1:37" x14ac:dyDescent="0.2">
      <c r="A1961" s="267">
        <v>1.3523809523809525</v>
      </c>
      <c r="B1961" s="269"/>
      <c r="D1961" s="265"/>
      <c r="AK1961" s="183">
        <v>52.272727272727273</v>
      </c>
    </row>
    <row r="1962" spans="1:37" x14ac:dyDescent="0.2">
      <c r="A1962" s="267">
        <v>1.21</v>
      </c>
      <c r="B1962" s="269"/>
      <c r="D1962" s="265"/>
      <c r="AK1962" s="183">
        <v>52.03</v>
      </c>
    </row>
    <row r="1963" spans="1:37" x14ac:dyDescent="0.2">
      <c r="A1963" s="267">
        <v>1.5687500000000001</v>
      </c>
      <c r="B1963" s="269"/>
      <c r="D1963" s="265"/>
      <c r="AK1963" s="183">
        <v>52.011952191235061</v>
      </c>
    </row>
    <row r="1964" spans="1:37" x14ac:dyDescent="0.2">
      <c r="A1964" s="268">
        <v>1.5862308762169681</v>
      </c>
      <c r="B1964" s="270"/>
      <c r="D1964" s="266"/>
      <c r="AK1964" s="185">
        <v>52.222709338009643</v>
      </c>
    </row>
    <row r="1965" spans="1:37" x14ac:dyDescent="0.2">
      <c r="A1965" s="267">
        <v>1.8812600969305331</v>
      </c>
      <c r="B1965" s="269"/>
      <c r="D1965" s="265"/>
      <c r="AK1965" s="183">
        <v>52.460283383426365</v>
      </c>
    </row>
    <row r="1966" spans="1:37" x14ac:dyDescent="0.2">
      <c r="A1966" s="267">
        <v>0.36754966887417218</v>
      </c>
      <c r="B1966" s="269"/>
      <c r="D1966" s="265"/>
      <c r="AK1966" s="183">
        <v>37.293918918918919</v>
      </c>
    </row>
    <row r="1967" spans="1:37" x14ac:dyDescent="0.2">
      <c r="A1967" s="268">
        <v>0.44571932921447482</v>
      </c>
      <c r="B1967" s="270"/>
      <c r="D1967" s="266"/>
      <c r="AK1967" s="185">
        <v>41.815841584158413</v>
      </c>
    </row>
    <row r="1968" spans="1:37" x14ac:dyDescent="0.2">
      <c r="A1968" s="268">
        <v>0.30693069306930693</v>
      </c>
      <c r="B1968" s="270"/>
      <c r="D1968" s="266"/>
      <c r="AK1968" s="185">
        <v>36.605734767025091</v>
      </c>
    </row>
    <row r="1969" spans="1:37" x14ac:dyDescent="0.2">
      <c r="A1969" s="268">
        <v>0.38063986874487282</v>
      </c>
      <c r="B1969" s="270"/>
      <c r="D1969" s="266"/>
      <c r="AK1969" s="185">
        <v>37.200000000000003</v>
      </c>
    </row>
    <row r="1970" spans="1:37" x14ac:dyDescent="0.2">
      <c r="A1970" s="268">
        <v>0.37604636188023183</v>
      </c>
      <c r="B1970" s="270"/>
      <c r="D1970" s="266"/>
      <c r="AK1970" s="185">
        <v>39.854452054794521</v>
      </c>
    </row>
    <row r="1971" spans="1:37" x14ac:dyDescent="0.2">
      <c r="A1971" s="268">
        <v>1.0835099618482409</v>
      </c>
      <c r="B1971" s="270"/>
      <c r="D1971" s="266"/>
      <c r="AK1971" s="185">
        <v>52.003129890453835</v>
      </c>
    </row>
    <row r="1972" spans="1:37" x14ac:dyDescent="0.2">
      <c r="A1972" s="267">
        <v>1.1464908148845974</v>
      </c>
      <c r="B1972" s="269"/>
      <c r="D1972" s="265"/>
      <c r="AK1972" s="183">
        <v>52.173377156943303</v>
      </c>
    </row>
    <row r="1973" spans="1:37" x14ac:dyDescent="0.2">
      <c r="A1973" s="268">
        <v>1.3042357274401473</v>
      </c>
      <c r="B1973" s="270"/>
      <c r="D1973" s="266"/>
      <c r="AK1973" s="185">
        <v>52.242304433775772</v>
      </c>
    </row>
    <row r="1974" spans="1:37" x14ac:dyDescent="0.2">
      <c r="A1974" s="267">
        <v>1.5666251556662516</v>
      </c>
      <c r="B1974" s="269"/>
      <c r="D1974" s="265"/>
      <c r="AK1974" s="183">
        <v>52.404610492845784</v>
      </c>
    </row>
    <row r="1975" spans="1:37" x14ac:dyDescent="0.2">
      <c r="A1975" s="268">
        <v>1.7777777777777777</v>
      </c>
      <c r="B1975" s="270"/>
      <c r="D1975" s="266"/>
      <c r="AK1975" s="185">
        <v>51.5625</v>
      </c>
    </row>
    <row r="1976" spans="1:37" x14ac:dyDescent="0.2">
      <c r="A1976" s="268">
        <v>0.17559715945771465</v>
      </c>
      <c r="B1976" s="270"/>
      <c r="D1976" s="266"/>
      <c r="AK1976" s="185">
        <v>30</v>
      </c>
    </row>
    <row r="1977" spans="1:37" x14ac:dyDescent="0.2">
      <c r="A1977" s="267">
        <v>0.27916666666666667</v>
      </c>
      <c r="B1977" s="269"/>
      <c r="D1977" s="265"/>
      <c r="AK1977" s="183">
        <v>36.576492537313435</v>
      </c>
    </row>
    <row r="1978" spans="1:37" x14ac:dyDescent="0.2">
      <c r="A1978" s="268">
        <v>0.33494753833736884</v>
      </c>
      <c r="B1978" s="270"/>
      <c r="D1978" s="266"/>
      <c r="AK1978" s="185">
        <v>37.656626506024097</v>
      </c>
    </row>
    <row r="1979" spans="1:37" x14ac:dyDescent="0.2">
      <c r="A1979" s="268">
        <v>0.38106945298094652</v>
      </c>
      <c r="B1979" s="270"/>
      <c r="D1979" s="266"/>
      <c r="AK1979" s="185">
        <v>36.62096774193548</v>
      </c>
    </row>
    <row r="1980" spans="1:37" x14ac:dyDescent="0.2">
      <c r="A1980" s="268">
        <v>0.48335388409371149</v>
      </c>
      <c r="B1980" s="270"/>
      <c r="D1980" s="266"/>
      <c r="AK1980" s="185">
        <v>41.524234693877553</v>
      </c>
    </row>
    <row r="1981" spans="1:37" x14ac:dyDescent="0.2">
      <c r="A1981" s="267">
        <v>0.48373408769448373</v>
      </c>
      <c r="B1981" s="269"/>
      <c r="D1981" s="265"/>
      <c r="AK1981" s="183">
        <v>39.342105263157897</v>
      </c>
    </row>
    <row r="1982" spans="1:37" x14ac:dyDescent="0.2">
      <c r="A1982" s="268">
        <v>0.64491275776116019</v>
      </c>
      <c r="B1982" s="270"/>
      <c r="D1982" s="266"/>
      <c r="AK1982" s="185">
        <v>46.523190442726637</v>
      </c>
    </row>
    <row r="1983" spans="1:37" x14ac:dyDescent="0.2">
      <c r="A1983" s="267">
        <v>0.84085603112840468</v>
      </c>
      <c r="B1983" s="269"/>
      <c r="D1983" s="265"/>
      <c r="AK1983" s="183">
        <v>48.497454881999076</v>
      </c>
    </row>
    <row r="1984" spans="1:37" x14ac:dyDescent="0.2">
      <c r="A1984" s="267">
        <v>1.2250922509225093</v>
      </c>
      <c r="B1984" s="269"/>
      <c r="D1984" s="265"/>
      <c r="AK1984" s="183">
        <v>49.412650602409641</v>
      </c>
    </row>
    <row r="1985" spans="1:38" x14ac:dyDescent="0.2">
      <c r="A1985" s="268">
        <v>0.12574183976261127</v>
      </c>
      <c r="B1985" s="270"/>
      <c r="D1985" s="266"/>
      <c r="AK1985" s="185">
        <v>27.694690265486727</v>
      </c>
    </row>
    <row r="1986" spans="1:38" x14ac:dyDescent="0.2">
      <c r="A1986" s="267">
        <v>0.14253591505309182</v>
      </c>
      <c r="B1986" s="269"/>
      <c r="D1986" s="265"/>
      <c r="AK1986" s="183">
        <v>31.3102541630149</v>
      </c>
    </row>
    <row r="1987" spans="1:38" x14ac:dyDescent="0.2">
      <c r="A1987" s="267">
        <v>0.17922497308934338</v>
      </c>
      <c r="B1987" s="269"/>
      <c r="D1987" s="265"/>
      <c r="AK1987" s="183">
        <v>30.918918918918919</v>
      </c>
    </row>
    <row r="1988" spans="1:38" x14ac:dyDescent="0.2">
      <c r="A1988" s="268">
        <v>0.37215033887861981</v>
      </c>
      <c r="B1988" s="270"/>
      <c r="D1988" s="266"/>
      <c r="AK1988" s="185">
        <v>37.635761589403977</v>
      </c>
    </row>
    <row r="1989" spans="1:38" x14ac:dyDescent="0.2">
      <c r="A1989" s="268">
        <v>0.41129943502824856</v>
      </c>
      <c r="B1989" s="270"/>
      <c r="D1989" s="266"/>
      <c r="AK1989" s="185">
        <v>41.572802197802197</v>
      </c>
    </row>
    <row r="1990" spans="1:38" x14ac:dyDescent="0.2">
      <c r="A1990" s="267">
        <v>0.53347790729194899</v>
      </c>
      <c r="B1990" s="269"/>
      <c r="D1990" s="265"/>
      <c r="AK1990" s="183">
        <v>43.551829268292686</v>
      </c>
    </row>
    <row r="1991" spans="1:38" x14ac:dyDescent="0.2">
      <c r="A1991" s="267">
        <v>0.55075715086932142</v>
      </c>
      <c r="B1991" s="269"/>
      <c r="D1991" s="265"/>
      <c r="AK1991" s="183">
        <v>42.372708757637476</v>
      </c>
    </row>
    <row r="1992" spans="1:38" x14ac:dyDescent="0.2">
      <c r="A1992" s="267">
        <v>0.79929577464788737</v>
      </c>
      <c r="B1992" s="269"/>
      <c r="D1992" s="265"/>
      <c r="AK1992" s="183">
        <v>47.378854625550659</v>
      </c>
    </row>
    <row r="1993" spans="1:38" x14ac:dyDescent="0.2">
      <c r="A1993" s="268">
        <v>1.0454262601120099</v>
      </c>
      <c r="B1993" s="270"/>
      <c r="D1993" s="266"/>
      <c r="AK1993" s="185">
        <v>51.25595238095238</v>
      </c>
    </row>
    <row r="1994" spans="1:38" x14ac:dyDescent="0.2">
      <c r="A1994" s="268">
        <v>1.0567010309278351</v>
      </c>
      <c r="B1994" s="270"/>
      <c r="D1994" s="266"/>
      <c r="AK1994" s="185">
        <v>48.260162601626014</v>
      </c>
    </row>
    <row r="1995" spans="1:38" x14ac:dyDescent="0.2">
      <c r="A1995" s="268">
        <v>1.197176684881603</v>
      </c>
      <c r="B1995" s="270"/>
      <c r="D1995" s="266"/>
      <c r="AK1995" s="185">
        <v>52.208063902624573</v>
      </c>
    </row>
    <row r="1996" spans="1:38" x14ac:dyDescent="0.2">
      <c r="A1996" s="268">
        <v>1.2160401002506265</v>
      </c>
      <c r="B1996" s="270"/>
      <c r="D1996" s="266"/>
      <c r="AK1996" s="185">
        <v>52.184666117065127</v>
      </c>
    </row>
    <row r="1997" spans="1:38" x14ac:dyDescent="0.2">
      <c r="A1997" s="267">
        <v>1.6414746543778802</v>
      </c>
      <c r="B1997" s="269"/>
      <c r="D1997" s="265"/>
      <c r="AK1997" s="183">
        <v>52.342504211117351</v>
      </c>
    </row>
    <row r="1998" spans="1:38" x14ac:dyDescent="0.2">
      <c r="A1998" s="267">
        <v>1.8333333333333333</v>
      </c>
      <c r="B1998" s="269"/>
      <c r="D1998" s="265"/>
      <c r="AK1998" s="183">
        <v>52.042424242424239</v>
      </c>
    </row>
    <row r="1999" spans="1:38" x14ac:dyDescent="0.2">
      <c r="A1999" s="267">
        <v>0.32138979370249726</v>
      </c>
      <c r="AK1999" s="60"/>
      <c r="AL1999" s="183">
        <v>34.391891891891895</v>
      </c>
    </row>
    <row r="2000" spans="1:38" x14ac:dyDescent="0.2">
      <c r="A2000" s="268">
        <v>0.24742268041237114</v>
      </c>
      <c r="AL2000" s="185">
        <v>30.73076923076923</v>
      </c>
    </row>
    <row r="2001" spans="1:38" x14ac:dyDescent="0.2">
      <c r="A2001" s="267">
        <v>0.38369668246445499</v>
      </c>
      <c r="AL2001" s="183">
        <v>33.992094861660078</v>
      </c>
    </row>
    <row r="2002" spans="1:38" x14ac:dyDescent="0.2">
      <c r="A2002" s="268">
        <v>2.6352201257861636</v>
      </c>
      <c r="AL2002" s="185">
        <v>50.374701670644392</v>
      </c>
    </row>
    <row r="2003" spans="1:38" x14ac:dyDescent="0.2">
      <c r="A2003" s="267">
        <v>0.44817927170868349</v>
      </c>
      <c r="AL2003" s="183">
        <v>38.708333333333336</v>
      </c>
    </row>
    <row r="2004" spans="1:38" x14ac:dyDescent="0.2">
      <c r="A2004" s="268">
        <v>0.33822682786413355</v>
      </c>
      <c r="AL2004" s="185">
        <v>31.96595744680851</v>
      </c>
    </row>
    <row r="2005" spans="1:38" x14ac:dyDescent="0.2">
      <c r="A2005" s="267">
        <v>0.30576923076923079</v>
      </c>
      <c r="AL2005" s="183">
        <v>35</v>
      </c>
    </row>
    <row r="2006" spans="1:38" x14ac:dyDescent="0.2">
      <c r="A2006" s="268">
        <v>0.24250681198910082</v>
      </c>
      <c r="AL2006" s="185">
        <v>31.117977528089888</v>
      </c>
    </row>
    <row r="2007" spans="1:38" x14ac:dyDescent="0.2">
      <c r="A2007" s="267">
        <v>1.0026896180742335</v>
      </c>
      <c r="AL2007" s="183">
        <v>48.023605150214593</v>
      </c>
    </row>
    <row r="2008" spans="1:38" x14ac:dyDescent="0.2">
      <c r="A2008" s="268">
        <v>0.22730118973074515</v>
      </c>
      <c r="AL2008" s="185">
        <v>30.079889807162534</v>
      </c>
    </row>
    <row r="2009" spans="1:38" x14ac:dyDescent="0.2">
      <c r="A2009" s="267">
        <v>1.8476821192052981</v>
      </c>
      <c r="AL2009" s="183">
        <v>48.784946236559136</v>
      </c>
    </row>
    <row r="2010" spans="1:38" x14ac:dyDescent="0.2">
      <c r="A2010" s="268">
        <v>0.25903307888040711</v>
      </c>
      <c r="AL2010" s="185">
        <v>32.159135559921417</v>
      </c>
    </row>
    <row r="2011" spans="1:38" x14ac:dyDescent="0.2">
      <c r="A2011" s="267">
        <v>0.30205949656750575</v>
      </c>
      <c r="AL2011" s="183">
        <v>32.405303030303031</v>
      </c>
    </row>
    <row r="2012" spans="1:38" x14ac:dyDescent="0.2">
      <c r="A2012" s="268">
        <v>0.81889763779527558</v>
      </c>
      <c r="AL2012" s="185">
        <v>48.009615384615387</v>
      </c>
    </row>
    <row r="2013" spans="1:38" x14ac:dyDescent="0.2">
      <c r="A2013" s="267">
        <v>2.1711229946524062</v>
      </c>
      <c r="AL2013" s="183">
        <v>44.598522167487687</v>
      </c>
    </row>
    <row r="2014" spans="1:38" x14ac:dyDescent="0.2">
      <c r="A2014" s="268">
        <v>0.45083932853717024</v>
      </c>
      <c r="AL2014" s="185">
        <v>36.219858156028366</v>
      </c>
    </row>
    <row r="2015" spans="1:38" x14ac:dyDescent="0.2">
      <c r="A2015" s="267">
        <v>0.58157602663706998</v>
      </c>
      <c r="AL2015" s="183">
        <v>39.44656488549618</v>
      </c>
    </row>
    <row r="2016" spans="1:38" x14ac:dyDescent="0.2">
      <c r="A2016" s="268">
        <v>0.10858799371904819</v>
      </c>
      <c r="AL2016" s="185">
        <v>23.053392658509456</v>
      </c>
    </row>
    <row r="2017" spans="1:38" x14ac:dyDescent="0.2">
      <c r="A2017" s="267">
        <v>0.8950892857142857</v>
      </c>
      <c r="AL2017" s="183">
        <v>47.512468827930178</v>
      </c>
    </row>
    <row r="2018" spans="1:38" x14ac:dyDescent="0.2">
      <c r="A2018" s="268">
        <v>0.52637221269296741</v>
      </c>
      <c r="AL2018" s="185">
        <v>37.071283095723011</v>
      </c>
    </row>
    <row r="2019" spans="1:38" x14ac:dyDescent="0.2">
      <c r="A2019" s="267">
        <v>0.22482758620689655</v>
      </c>
      <c r="AL2019" s="183">
        <v>28.537832310838446</v>
      </c>
    </row>
    <row r="2020" spans="1:38" x14ac:dyDescent="0.2">
      <c r="A2020" s="268">
        <v>0.2560386473429952</v>
      </c>
      <c r="AL2020" s="185">
        <v>30</v>
      </c>
    </row>
    <row r="2021" spans="1:38" x14ac:dyDescent="0.2">
      <c r="A2021" s="267">
        <v>0.307</v>
      </c>
      <c r="AL2021" s="183">
        <v>31</v>
      </c>
    </row>
    <row r="2022" spans="1:38" x14ac:dyDescent="0.2">
      <c r="A2022" s="268">
        <v>0.24090571640683001</v>
      </c>
      <c r="AL2022" s="185">
        <v>29.075500770416024</v>
      </c>
    </row>
    <row r="2023" spans="1:38" x14ac:dyDescent="0.2">
      <c r="A2023" s="267">
        <v>0.29142857142857143</v>
      </c>
      <c r="AL2023" s="183">
        <v>30</v>
      </c>
    </row>
    <row r="2024" spans="1:38" x14ac:dyDescent="0.2">
      <c r="A2024" s="268">
        <v>1.8067556952081696</v>
      </c>
      <c r="AL2024" s="185">
        <v>48.802173913043475</v>
      </c>
    </row>
    <row r="2025" spans="1:38" x14ac:dyDescent="0.2">
      <c r="A2025" s="267">
        <v>1.1027154663518299</v>
      </c>
      <c r="AL2025" s="183">
        <v>47.618308351177731</v>
      </c>
    </row>
    <row r="2026" spans="1:38" x14ac:dyDescent="0.2">
      <c r="A2026" s="268">
        <v>0.85416666666666663</v>
      </c>
      <c r="AL2026" s="185">
        <v>46.352549889135254</v>
      </c>
    </row>
    <row r="2027" spans="1:38" x14ac:dyDescent="0.2">
      <c r="A2027" s="267">
        <v>0.40174927113702624</v>
      </c>
      <c r="AL2027" s="183">
        <v>35.268505079825836</v>
      </c>
    </row>
    <row r="2028" spans="1:38" x14ac:dyDescent="0.2">
      <c r="A2028" s="268">
        <v>1.0451127819548873</v>
      </c>
      <c r="AL2028" s="185">
        <v>48.168165467625897</v>
      </c>
    </row>
    <row r="2029" spans="1:38" x14ac:dyDescent="0.2">
      <c r="A2029" s="267">
        <v>0.37977430555555558</v>
      </c>
      <c r="AL2029" s="183">
        <v>34.921142857142854</v>
      </c>
    </row>
    <row r="2030" spans="1:38" x14ac:dyDescent="0.2">
      <c r="A2030" s="268">
        <v>1.5331648768161719</v>
      </c>
      <c r="AL2030" s="185">
        <v>49.552121961269059</v>
      </c>
    </row>
    <row r="2031" spans="1:38" x14ac:dyDescent="0.2">
      <c r="A2031" s="267">
        <v>1.589186176142698</v>
      </c>
      <c r="AL2031" s="183">
        <v>50</v>
      </c>
    </row>
    <row r="2032" spans="1:38" x14ac:dyDescent="0.2">
      <c r="A2032" s="268">
        <v>0.31385899406984408</v>
      </c>
      <c r="AL2032" s="185">
        <v>34.817354793561933</v>
      </c>
    </row>
    <row r="2033" spans="1:39" x14ac:dyDescent="0.2">
      <c r="A2033" s="267">
        <v>0.2289957014458773</v>
      </c>
      <c r="AL2033" s="183">
        <v>29.941979522184301</v>
      </c>
    </row>
    <row r="2034" spans="1:39" x14ac:dyDescent="0.2">
      <c r="A2034" s="268">
        <v>1.5174825174825175</v>
      </c>
      <c r="AL2034" s="185">
        <v>48.027649769585253</v>
      </c>
    </row>
    <row r="2035" spans="1:39" x14ac:dyDescent="0.2">
      <c r="A2035" s="267">
        <v>1.0035633300939424</v>
      </c>
      <c r="AL2035" s="183">
        <v>48.700129115558425</v>
      </c>
    </row>
    <row r="2036" spans="1:39" x14ac:dyDescent="0.2">
      <c r="A2036" s="268">
        <v>1.0982142857142858</v>
      </c>
      <c r="AL2036" s="185">
        <v>47.865853658536587</v>
      </c>
    </row>
    <row r="2037" spans="1:39" x14ac:dyDescent="0.2">
      <c r="A2037" s="267">
        <v>1.0462287104622872</v>
      </c>
      <c r="AL2037" s="183">
        <v>47.860465116279073</v>
      </c>
    </row>
    <row r="2038" spans="1:39" x14ac:dyDescent="0.2">
      <c r="A2038" s="268">
        <v>0.3525016979850577</v>
      </c>
      <c r="AM2038" s="279">
        <v>30.530507385998714</v>
      </c>
    </row>
    <row r="2039" spans="1:39" x14ac:dyDescent="0.2">
      <c r="A2039" s="267">
        <v>2.5828220858895707</v>
      </c>
      <c r="AM2039" s="278">
        <v>46.437054631828978</v>
      </c>
    </row>
    <row r="2040" spans="1:39" x14ac:dyDescent="0.2">
      <c r="A2040" s="268">
        <v>0.15612123431920155</v>
      </c>
      <c r="AM2040" s="279">
        <v>27.605278592375367</v>
      </c>
    </row>
    <row r="2041" spans="1:39" x14ac:dyDescent="0.2">
      <c r="A2041" s="267">
        <v>0.68965517241379315</v>
      </c>
      <c r="AM2041" s="278">
        <v>36.5</v>
      </c>
    </row>
    <row r="2042" spans="1:39" x14ac:dyDescent="0.2">
      <c r="A2042" s="268">
        <v>0.38543455857093784</v>
      </c>
      <c r="AM2042" s="279">
        <v>33</v>
      </c>
    </row>
    <row r="2043" spans="1:39" x14ac:dyDescent="0.2">
      <c r="A2043" s="267">
        <v>0.39180909384069657</v>
      </c>
      <c r="AM2043" s="278">
        <v>33.666666666666664</v>
      </c>
    </row>
    <row r="2044" spans="1:39" x14ac:dyDescent="0.2">
      <c r="A2044" s="268">
        <v>1.3519362186788155</v>
      </c>
      <c r="AM2044" s="279">
        <v>48.358607132827856</v>
      </c>
    </row>
    <row r="2045" spans="1:39" x14ac:dyDescent="0.2">
      <c r="A2045" s="267">
        <v>1.3729281767955801</v>
      </c>
      <c r="AM2045" s="278">
        <v>47.78672032193159</v>
      </c>
    </row>
    <row r="2046" spans="1:39" x14ac:dyDescent="0.2">
      <c r="A2046" s="268">
        <v>1.6079714455681142</v>
      </c>
      <c r="AM2046" s="279">
        <v>48.568257491675915</v>
      </c>
    </row>
    <row r="2047" spans="1:39" x14ac:dyDescent="0.2">
      <c r="A2047" s="267">
        <v>1.3959677419354839</v>
      </c>
      <c r="AM2047" s="278">
        <v>48.573079145002886</v>
      </c>
    </row>
    <row r="2048" spans="1:39" x14ac:dyDescent="0.2">
      <c r="A2048" s="267">
        <v>0.26999316473000684</v>
      </c>
      <c r="AM2048" s="278">
        <v>28.253797468354431</v>
      </c>
    </row>
    <row r="2049" spans="1:40" x14ac:dyDescent="0.2">
      <c r="A2049" s="268">
        <v>1.59375</v>
      </c>
      <c r="AM2049" s="279">
        <v>46.813725490196077</v>
      </c>
    </row>
    <row r="2050" spans="1:40" x14ac:dyDescent="0.2">
      <c r="A2050" s="267">
        <v>1.9376513317191284</v>
      </c>
      <c r="AM2050" s="278">
        <v>49.015932521087159</v>
      </c>
    </row>
    <row r="2051" spans="1:40" x14ac:dyDescent="0.2">
      <c r="A2051" s="268">
        <v>1.5977830562153603</v>
      </c>
      <c r="AM2051" s="279">
        <v>48.354806739345889</v>
      </c>
    </row>
    <row r="2052" spans="1:40" x14ac:dyDescent="0.2">
      <c r="A2052" s="267">
        <v>1.3125</v>
      </c>
      <c r="AM2052" s="278">
        <v>48.799783549783548</v>
      </c>
    </row>
    <row r="2053" spans="1:40" x14ac:dyDescent="0.2">
      <c r="A2053" s="268">
        <v>1.5043327556325823</v>
      </c>
      <c r="AM2053" s="279">
        <v>48.997695852534562</v>
      </c>
    </row>
    <row r="2054" spans="1:40" x14ac:dyDescent="0.2">
      <c r="A2054" s="267">
        <v>0.29993041057759223</v>
      </c>
      <c r="AM2054" s="278">
        <v>27.584686774941996</v>
      </c>
    </row>
    <row r="2055" spans="1:40" x14ac:dyDescent="0.2">
      <c r="A2055" s="268">
        <v>0.40629685157421291</v>
      </c>
      <c r="AM2055" s="279">
        <v>35.123001230012299</v>
      </c>
    </row>
    <row r="2056" spans="1:40" x14ac:dyDescent="0.2">
      <c r="A2056" s="267">
        <v>1.8198433420365536</v>
      </c>
      <c r="AM2056" s="278">
        <v>48.899569583931132</v>
      </c>
    </row>
    <row r="2057" spans="1:40" x14ac:dyDescent="0.2">
      <c r="A2057" s="268">
        <v>0.59947472094550225</v>
      </c>
      <c r="AM2057" s="279">
        <v>39.507119386637456</v>
      </c>
    </row>
    <row r="2058" spans="1:40" x14ac:dyDescent="0.2">
      <c r="A2058" s="267">
        <v>0.45977011494252873</v>
      </c>
      <c r="AM2058" s="278">
        <v>36.328125</v>
      </c>
    </row>
    <row r="2059" spans="1:40" x14ac:dyDescent="0.2">
      <c r="A2059" s="268">
        <v>0.42427385892116182</v>
      </c>
      <c r="AM2059" s="279">
        <v>34.8879380603097</v>
      </c>
    </row>
    <row r="2060" spans="1:40" x14ac:dyDescent="0.2">
      <c r="A2060" s="267">
        <v>0.24720447284345048</v>
      </c>
      <c r="AM2060" s="278">
        <v>27.347334410339258</v>
      </c>
    </row>
    <row r="2061" spans="1:40" x14ac:dyDescent="0.2">
      <c r="A2061" s="268">
        <v>0.32977017637626937</v>
      </c>
      <c r="AM2061" s="279">
        <v>34.551053484602917</v>
      </c>
    </row>
    <row r="2062" spans="1:40" x14ac:dyDescent="0.2">
      <c r="A2062" s="285">
        <v>1.1928934010152283</v>
      </c>
      <c r="AN2062" s="183">
        <v>41.829787234042556</v>
      </c>
    </row>
    <row r="2063" spans="1:40" x14ac:dyDescent="0.2">
      <c r="A2063" s="286">
        <v>0.17642752562225475</v>
      </c>
      <c r="AN2063" s="185">
        <v>25.103734439834025</v>
      </c>
    </row>
    <row r="2064" spans="1:40" x14ac:dyDescent="0.2">
      <c r="A2064" s="285">
        <v>0.46895238095238095</v>
      </c>
      <c r="AN2064" s="183">
        <v>35.06092607636068</v>
      </c>
    </row>
    <row r="2065" spans="1:40" x14ac:dyDescent="0.2">
      <c r="A2065" s="286">
        <v>0.20394088669950738</v>
      </c>
      <c r="AN2065" s="185">
        <v>28.019323671497585</v>
      </c>
    </row>
    <row r="2066" spans="1:40" x14ac:dyDescent="0.2">
      <c r="A2066" s="285">
        <v>1.3403141361256545</v>
      </c>
      <c r="AN2066" s="183">
        <v>44.43359375</v>
      </c>
    </row>
    <row r="2067" spans="1:40" x14ac:dyDescent="0.2">
      <c r="A2067" s="286">
        <v>0.55984042553191493</v>
      </c>
      <c r="AN2067" s="185">
        <v>38.004750593824227</v>
      </c>
    </row>
    <row r="2068" spans="1:40" x14ac:dyDescent="0.2">
      <c r="A2068" s="285">
        <v>0.10632818248712289</v>
      </c>
      <c r="AN2068" s="183">
        <v>23.183391003460208</v>
      </c>
    </row>
    <row r="2069" spans="1:40" x14ac:dyDescent="0.2">
      <c r="A2069" s="286">
        <v>0.66441005802707931</v>
      </c>
      <c r="AN2069" s="185">
        <v>37.001455604075694</v>
      </c>
    </row>
    <row r="2070" spans="1:40" x14ac:dyDescent="0.2">
      <c r="A2070" s="285">
        <v>0.47902097902097901</v>
      </c>
      <c r="AN2070" s="183">
        <v>34.148418491484186</v>
      </c>
    </row>
    <row r="2071" spans="1:40" x14ac:dyDescent="0.2">
      <c r="A2071" s="286">
        <v>0.34304635761589403</v>
      </c>
      <c r="AN2071" s="185">
        <v>31.1003861003861</v>
      </c>
    </row>
    <row r="2072" spans="1:40" x14ac:dyDescent="0.2">
      <c r="A2072" s="285">
        <v>0.32553407934893186</v>
      </c>
      <c r="AN2072" s="183">
        <v>31.2578125</v>
      </c>
    </row>
    <row r="2073" spans="1:40" x14ac:dyDescent="0.2">
      <c r="A2073" s="286">
        <v>0.44028103044496486</v>
      </c>
      <c r="AN2073" s="185">
        <v>33.005319148936174</v>
      </c>
    </row>
    <row r="2074" spans="1:40" x14ac:dyDescent="0.2">
      <c r="A2074" s="285">
        <v>1.7177950868783702</v>
      </c>
      <c r="AN2074" s="183">
        <v>45.536100453435644</v>
      </c>
    </row>
    <row r="2075" spans="1:40" x14ac:dyDescent="0.2">
      <c r="A2075" s="286">
        <v>0.36762020693852709</v>
      </c>
      <c r="AN2075" s="185">
        <v>31.043046357615893</v>
      </c>
    </row>
    <row r="2076" spans="1:40" x14ac:dyDescent="0.2">
      <c r="A2076" s="285">
        <v>0.15323351385791653</v>
      </c>
      <c r="AN2076" s="183">
        <v>25.155925155925157</v>
      </c>
    </row>
    <row r="2077" spans="1:40" x14ac:dyDescent="0.2">
      <c r="A2077" s="286">
        <v>0.45238095238095238</v>
      </c>
      <c r="AN2077" s="185">
        <v>36.94736842105263</v>
      </c>
    </row>
    <row r="2078" spans="1:40" x14ac:dyDescent="0.2">
      <c r="A2078" s="285">
        <v>0.666189111747851</v>
      </c>
      <c r="AN2078" s="183">
        <v>36.221505376344084</v>
      </c>
    </row>
    <row r="2079" spans="1:40" x14ac:dyDescent="0.2">
      <c r="A2079" s="286">
        <v>0.39195979899497485</v>
      </c>
      <c r="AN2079" s="185">
        <v>30.448717948717949</v>
      </c>
    </row>
    <row r="2080" spans="1:40" x14ac:dyDescent="0.2">
      <c r="A2080" s="285">
        <v>0.14583333333333334</v>
      </c>
      <c r="AN2080" s="183">
        <v>24.175824175824175</v>
      </c>
    </row>
    <row r="2081" spans="1:40" x14ac:dyDescent="0.2">
      <c r="A2081" s="286">
        <v>0.2135523613963039</v>
      </c>
      <c r="AN2081" s="185">
        <v>26.378205128205128</v>
      </c>
    </row>
    <row r="2082" spans="1:40" x14ac:dyDescent="0.2">
      <c r="A2082" s="285">
        <v>1.4388327721661054</v>
      </c>
      <c r="AN2082" s="183">
        <v>44.563182527301095</v>
      </c>
    </row>
    <row r="2083" spans="1:40" x14ac:dyDescent="0.2">
      <c r="A2083" s="286">
        <v>1.735472679965308</v>
      </c>
      <c r="AN2083" s="185">
        <v>44.32783608195902</v>
      </c>
    </row>
    <row r="2084" spans="1:40" x14ac:dyDescent="0.2">
      <c r="A2084" s="285">
        <v>0.29101358411703238</v>
      </c>
      <c r="AN2084" s="183">
        <v>26.696588868940754</v>
      </c>
    </row>
    <row r="2085" spans="1:40" x14ac:dyDescent="0.2">
      <c r="A2085" s="286">
        <v>0.38492063492063494</v>
      </c>
      <c r="AN2085" s="185">
        <v>35.036082474226802</v>
      </c>
    </row>
    <row r="2086" spans="1:40" x14ac:dyDescent="0.2">
      <c r="A2086" s="285">
        <v>0.42415498763396536</v>
      </c>
      <c r="AN2086" s="183">
        <v>35.396501457725947</v>
      </c>
    </row>
    <row r="2087" spans="1:40" x14ac:dyDescent="0.2">
      <c r="A2087" s="286">
        <v>0.49165935030728708</v>
      </c>
      <c r="AN2087" s="185">
        <v>36.642857142857146</v>
      </c>
    </row>
    <row r="2088" spans="1:40" x14ac:dyDescent="0.2">
      <c r="A2088" s="285">
        <v>0.30398671096345514</v>
      </c>
      <c r="AN2088" s="183">
        <v>28</v>
      </c>
    </row>
    <row r="2089" spans="1:40" x14ac:dyDescent="0.2">
      <c r="A2089" s="286">
        <v>1.1899779735682818</v>
      </c>
      <c r="AN2089" s="185">
        <v>44.076816288755204</v>
      </c>
    </row>
    <row r="2090" spans="1:40" x14ac:dyDescent="0.2">
      <c r="A2090" s="285">
        <v>2.028179190751445</v>
      </c>
      <c r="AN2090" s="183">
        <v>46.615603847524049</v>
      </c>
    </row>
    <row r="2091" spans="1:40" x14ac:dyDescent="0.2">
      <c r="A2091" s="286">
        <v>0.87177875549968575</v>
      </c>
      <c r="AN2091" s="185">
        <v>41.499639509733235</v>
      </c>
    </row>
    <row r="2092" spans="1:40" x14ac:dyDescent="0.2">
      <c r="A2092" s="285">
        <v>0.27500000000000002</v>
      </c>
      <c r="AN2092" s="183">
        <v>24.732620320855617</v>
      </c>
    </row>
    <row r="2093" spans="1:40" x14ac:dyDescent="0.2">
      <c r="A2093" s="286">
        <v>0.31546707503828486</v>
      </c>
      <c r="AN2093" s="185">
        <v>30.728155339805824</v>
      </c>
    </row>
    <row r="2094" spans="1:40" x14ac:dyDescent="0.2">
      <c r="A2094" s="285">
        <v>0.72847965738758025</v>
      </c>
      <c r="AN2094" s="183">
        <v>38.965314520870074</v>
      </c>
    </row>
    <row r="2095" spans="1:40" x14ac:dyDescent="0.2">
      <c r="A2095" s="286">
        <v>0.33150470219435735</v>
      </c>
      <c r="AN2095" s="185">
        <v>30.338849487785659</v>
      </c>
    </row>
    <row r="2096" spans="1:40" x14ac:dyDescent="0.2">
      <c r="A2096" s="285">
        <v>0.28719325153374231</v>
      </c>
      <c r="AN2096" s="183">
        <v>27.503337783711615</v>
      </c>
    </row>
    <row r="2097" spans="1:41" x14ac:dyDescent="0.2">
      <c r="A2097" s="286">
        <v>0.90459849004804394</v>
      </c>
      <c r="AN2097" s="185">
        <v>43.345978755690439</v>
      </c>
    </row>
    <row r="2098" spans="1:41" x14ac:dyDescent="0.2">
      <c r="A2098" s="285">
        <v>0.64588744588744584</v>
      </c>
      <c r="AN2098" s="183">
        <v>37.386058981233241</v>
      </c>
    </row>
    <row r="2099" spans="1:41" x14ac:dyDescent="0.2">
      <c r="A2099" s="286">
        <v>0.39362657091561937</v>
      </c>
      <c r="AN2099" s="185">
        <v>33.00171037628278</v>
      </c>
    </row>
    <row r="2100" spans="1:41" x14ac:dyDescent="0.2">
      <c r="A2100" s="285">
        <v>0.41294196130753835</v>
      </c>
      <c r="AN2100" s="183">
        <v>32.504038772213249</v>
      </c>
    </row>
    <row r="2101" spans="1:41" x14ac:dyDescent="0.2">
      <c r="A2101" s="286">
        <v>1.0818536162841057</v>
      </c>
      <c r="AN2101" s="185">
        <v>43.042433947157726</v>
      </c>
    </row>
    <row r="2102" spans="1:41" x14ac:dyDescent="0.2">
      <c r="A2102" s="285">
        <v>1.3997071742313323</v>
      </c>
      <c r="AN2102" s="183">
        <v>45.052301255230127</v>
      </c>
    </row>
    <row r="2103" spans="1:41" x14ac:dyDescent="0.2">
      <c r="A2103" s="286">
        <v>0.2839425587467363</v>
      </c>
      <c r="AN2103" s="185">
        <v>33.183908045977013</v>
      </c>
    </row>
    <row r="2104" spans="1:41" x14ac:dyDescent="0.2">
      <c r="A2104" s="285">
        <v>0.3401413982717989</v>
      </c>
      <c r="AN2104" s="183">
        <v>34.341801385681293</v>
      </c>
    </row>
    <row r="2105" spans="1:41" x14ac:dyDescent="0.2">
      <c r="A2105" s="286">
        <v>1.3056628056628057</v>
      </c>
      <c r="AN2105" s="185">
        <v>44.220798422868405</v>
      </c>
    </row>
    <row r="2106" spans="1:41" x14ac:dyDescent="0.2">
      <c r="A2106" s="285">
        <v>0.48465873512836566</v>
      </c>
      <c r="AN2106" s="183">
        <v>35.89793281653747</v>
      </c>
    </row>
    <row r="2107" spans="1:41" x14ac:dyDescent="0.2">
      <c r="A2107" s="286">
        <v>0.27063423110338836</v>
      </c>
      <c r="AN2107" s="185">
        <v>31.051364365971107</v>
      </c>
    </row>
    <row r="2108" spans="1:41" x14ac:dyDescent="0.2">
      <c r="A2108" s="285">
        <v>0.23952095808383234</v>
      </c>
      <c r="AN2108" s="183">
        <v>25</v>
      </c>
    </row>
    <row r="2109" spans="1:41" x14ac:dyDescent="0.2">
      <c r="A2109" s="314">
        <v>0.70532319391634979</v>
      </c>
      <c r="AN2109" s="318"/>
      <c r="AO2109" s="316">
        <v>38.749326145552558</v>
      </c>
    </row>
    <row r="2110" spans="1:41" x14ac:dyDescent="0.2">
      <c r="A2110" s="315">
        <v>0.85013812154696133</v>
      </c>
      <c r="AN2110" s="319"/>
      <c r="AO2110" s="317">
        <v>43.411860276198212</v>
      </c>
    </row>
    <row r="2111" spans="1:41" x14ac:dyDescent="0.2">
      <c r="A2111" s="314">
        <v>0.62677725118483407</v>
      </c>
      <c r="AN2111" s="318"/>
      <c r="AO2111" s="316">
        <v>37.013232514177695</v>
      </c>
    </row>
    <row r="2112" spans="1:41" x14ac:dyDescent="0.2">
      <c r="A2112" s="315">
        <v>0.56097560975609762</v>
      </c>
      <c r="AN2112" s="319"/>
      <c r="AO2112" s="317">
        <v>35.007608695652173</v>
      </c>
    </row>
    <row r="2113" spans="1:41" x14ac:dyDescent="0.2">
      <c r="A2113" s="314">
        <v>0.58883248730964466</v>
      </c>
      <c r="AN2113" s="318"/>
      <c r="AO2113" s="316">
        <v>35.010057471264368</v>
      </c>
    </row>
    <row r="2114" spans="1:41" x14ac:dyDescent="0.2">
      <c r="A2114" s="315">
        <v>0.82456140350877194</v>
      </c>
      <c r="AN2114" s="319"/>
      <c r="AO2114" s="317">
        <v>38.324468085106382</v>
      </c>
    </row>
    <row r="2115" spans="1:41" x14ac:dyDescent="0.2">
      <c r="A2115" s="314">
        <v>0.1736111111111111</v>
      </c>
      <c r="AN2115" s="318"/>
      <c r="AO2115" s="316">
        <v>24.285714285714285</v>
      </c>
    </row>
    <row r="2116" spans="1:41" x14ac:dyDescent="0.2">
      <c r="A2116" s="315">
        <v>0.53938185443668996</v>
      </c>
      <c r="AN2116" s="319"/>
      <c r="AO2116" s="317">
        <v>34.620455945779419</v>
      </c>
    </row>
    <row r="2117" spans="1:41" x14ac:dyDescent="0.2">
      <c r="A2117" s="314">
        <v>0.52660550458715594</v>
      </c>
      <c r="AN2117" s="318"/>
      <c r="AO2117" s="316">
        <v>34.337979094076658</v>
      </c>
    </row>
    <row r="2118" spans="1:41" x14ac:dyDescent="0.2">
      <c r="A2118" s="315">
        <v>0.84704370179948585</v>
      </c>
      <c r="AN2118" s="319"/>
      <c r="AO2118" s="317">
        <v>41.74506828528073</v>
      </c>
    </row>
    <row r="2119" spans="1:41" x14ac:dyDescent="0.2">
      <c r="A2119" s="314">
        <v>1.0844221105527638</v>
      </c>
      <c r="AN2119" s="318"/>
      <c r="AO2119" s="316">
        <v>43.211306765523631</v>
      </c>
    </row>
    <row r="2120" spans="1:41" x14ac:dyDescent="0.2">
      <c r="A2120" s="315">
        <v>1.0160075329566856</v>
      </c>
      <c r="AN2120" s="319"/>
      <c r="AO2120" s="317">
        <v>42.84522706209453</v>
      </c>
    </row>
    <row r="2121" spans="1:41" x14ac:dyDescent="0.2">
      <c r="A2121" s="314">
        <v>1.0272435897435896</v>
      </c>
      <c r="AN2121" s="318"/>
      <c r="AO2121" s="316">
        <v>44.001560062402497</v>
      </c>
    </row>
    <row r="2122" spans="1:41" x14ac:dyDescent="0.2">
      <c r="A2122" s="315">
        <v>0.94117647058823528</v>
      </c>
      <c r="AN2122" s="319"/>
      <c r="AO2122" s="317">
        <v>42.018442622950822</v>
      </c>
    </row>
    <row r="2123" spans="1:41" x14ac:dyDescent="0.2">
      <c r="A2123" s="314">
        <v>0.97062579821200512</v>
      </c>
      <c r="AN2123" s="318"/>
      <c r="AO2123" s="316">
        <v>43.42763157894737</v>
      </c>
    </row>
    <row r="2124" spans="1:41" x14ac:dyDescent="0.2">
      <c r="A2124" s="315">
        <v>0.90744466800804824</v>
      </c>
      <c r="AN2124" s="319"/>
      <c r="AO2124" s="317">
        <v>43.514412416851442</v>
      </c>
    </row>
    <row r="2125" spans="1:41" x14ac:dyDescent="0.2">
      <c r="A2125" s="314">
        <v>1.0106382978723405</v>
      </c>
      <c r="AN2125" s="318"/>
      <c r="AO2125" s="316">
        <v>43.938596491228068</v>
      </c>
    </row>
    <row r="2126" spans="1:41" x14ac:dyDescent="0.2">
      <c r="A2126" s="315">
        <v>0.32887931034482759</v>
      </c>
      <c r="AN2126" s="319"/>
      <c r="AO2126" s="317">
        <v>34.344692005242464</v>
      </c>
    </row>
    <row r="2127" spans="1:41" x14ac:dyDescent="0.2">
      <c r="A2127" s="314">
        <v>0.34327383543752721</v>
      </c>
      <c r="AN2127" s="318"/>
      <c r="AO2127" s="316">
        <v>33.861762840837031</v>
      </c>
    </row>
    <row r="2128" spans="1:41" x14ac:dyDescent="0.2">
      <c r="A2128" s="315">
        <v>1.1990740740740742</v>
      </c>
      <c r="AN2128" s="319"/>
      <c r="AO2128" s="317">
        <v>44.057915057915061</v>
      </c>
    </row>
    <row r="2129" spans="1:41" x14ac:dyDescent="0.2">
      <c r="A2129" s="314">
        <v>1.2290575916230366</v>
      </c>
      <c r="AN2129" s="318"/>
      <c r="AO2129" s="316">
        <v>44.841320553780619</v>
      </c>
    </row>
    <row r="2130" spans="1:41" x14ac:dyDescent="0.2">
      <c r="A2130" s="315">
        <v>1.4814582023884348</v>
      </c>
      <c r="AN2130" s="319"/>
      <c r="AO2130" s="317">
        <v>44.870598218073823</v>
      </c>
    </row>
    <row r="2131" spans="1:41" x14ac:dyDescent="0.2">
      <c r="A2131" s="314">
        <v>1.3731746890210925</v>
      </c>
      <c r="AN2131" s="318"/>
      <c r="AO2131" s="316">
        <v>45.14612051988972</v>
      </c>
    </row>
    <row r="2132" spans="1:41" x14ac:dyDescent="0.2">
      <c r="A2132" s="315">
        <v>1.1811320754716981</v>
      </c>
      <c r="AN2132" s="319"/>
      <c r="AO2132" s="317">
        <v>44.366347177848773</v>
      </c>
    </row>
    <row r="2133" spans="1:41" x14ac:dyDescent="0.2">
      <c r="A2133" s="314">
        <v>0.40640260444926751</v>
      </c>
      <c r="AN2133" s="318"/>
      <c r="AO2133" s="316">
        <v>35.086782376502001</v>
      </c>
    </row>
    <row r="2134" spans="1:41" x14ac:dyDescent="0.2">
      <c r="A2134" s="314">
        <v>2.1842105263157894</v>
      </c>
      <c r="AN2134" s="318"/>
      <c r="AO2134" s="316">
        <v>44.016867469879521</v>
      </c>
    </row>
    <row r="2135" spans="1:41" x14ac:dyDescent="0.2">
      <c r="A2135" s="315">
        <v>0.2593386405388855</v>
      </c>
      <c r="AN2135" s="319"/>
      <c r="AO2135" s="317">
        <v>25.853010625737898</v>
      </c>
    </row>
    <row r="2136" spans="1:41" x14ac:dyDescent="0.2">
      <c r="A2136" s="314">
        <v>1.2881619937694704</v>
      </c>
      <c r="AN2136" s="318"/>
      <c r="AO2136" s="316">
        <v>44.135429262394197</v>
      </c>
    </row>
    <row r="2137" spans="1:41" x14ac:dyDescent="0.2">
      <c r="A2137" s="315">
        <v>0.21356421356421357</v>
      </c>
      <c r="AN2137" s="319"/>
      <c r="AO2137" s="317">
        <v>24.466216216216218</v>
      </c>
    </row>
    <row r="2138" spans="1:41" x14ac:dyDescent="0.2">
      <c r="A2138" s="314">
        <v>0.25834064969271292</v>
      </c>
      <c r="AN2138" s="318"/>
      <c r="AO2138" s="316">
        <v>24.855564995751912</v>
      </c>
    </row>
    <row r="2139" spans="1:41" x14ac:dyDescent="0.2">
      <c r="A2139" s="315">
        <v>0.88669487541137748</v>
      </c>
      <c r="AN2139" s="319"/>
      <c r="AO2139" s="317">
        <v>43.213149522799576</v>
      </c>
    </row>
    <row r="2140" spans="1:41" x14ac:dyDescent="0.2">
      <c r="A2140" s="314">
        <v>0.45454545454545453</v>
      </c>
      <c r="AN2140" s="318"/>
      <c r="AO2140" s="316">
        <v>33.34375</v>
      </c>
    </row>
    <row r="2141" spans="1:41" x14ac:dyDescent="0.2">
      <c r="A2141" s="315">
        <v>0.60441767068273089</v>
      </c>
      <c r="AN2141" s="319"/>
      <c r="AO2141" s="317">
        <v>35.398671096345517</v>
      </c>
    </row>
    <row r="2142" spans="1:41" x14ac:dyDescent="0.2">
      <c r="A2142" s="314">
        <v>0.44559585492227977</v>
      </c>
      <c r="AN2142" s="318"/>
      <c r="AO2142" s="316">
        <v>33.150105708245242</v>
      </c>
    </row>
    <row r="2143" spans="1:41" x14ac:dyDescent="0.2">
      <c r="A2143" s="315">
        <v>0.34028294862248698</v>
      </c>
      <c r="AN2143" s="319"/>
      <c r="AO2143" s="317">
        <v>30.76586433260394</v>
      </c>
    </row>
    <row r="2144" spans="1:41" x14ac:dyDescent="0.2">
      <c r="A2144" s="314">
        <v>1.6470588235294117</v>
      </c>
      <c r="AN2144" s="318"/>
      <c r="AO2144" s="316">
        <v>44.792682926829265</v>
      </c>
    </row>
    <row r="2145" spans="1:42" x14ac:dyDescent="0.2">
      <c r="A2145" s="315">
        <v>1.354368932038835</v>
      </c>
      <c r="AN2145" s="319"/>
      <c r="AO2145" s="317">
        <v>44.464157706093189</v>
      </c>
    </row>
    <row r="2146" spans="1:42" x14ac:dyDescent="0.2">
      <c r="A2146" s="321">
        <v>2.103448275862069</v>
      </c>
      <c r="AP2146" s="323">
        <v>50.901639344262293</v>
      </c>
    </row>
    <row r="2147" spans="1:42" x14ac:dyDescent="0.2">
      <c r="A2147" s="322">
        <v>2.2731034482758621</v>
      </c>
      <c r="AP2147" s="324">
        <v>46.177184466019419</v>
      </c>
    </row>
    <row r="2148" spans="1:42" x14ac:dyDescent="0.2">
      <c r="A2148" s="322">
        <v>0.28666114333057169</v>
      </c>
      <c r="AP2148" s="324">
        <v>29.5</v>
      </c>
    </row>
    <row r="2149" spans="1:42" x14ac:dyDescent="0.2">
      <c r="A2149" s="321">
        <v>1.1218335343787695</v>
      </c>
      <c r="AP2149" s="323">
        <v>44.021505376344088</v>
      </c>
    </row>
    <row r="2150" spans="1:42" x14ac:dyDescent="0.2">
      <c r="A2150" s="321">
        <v>0.93146603098927294</v>
      </c>
      <c r="AP2150" s="323">
        <v>43.608445297504801</v>
      </c>
    </row>
    <row r="2151" spans="1:42" x14ac:dyDescent="0.2">
      <c r="A2151" s="321">
        <v>0.98478783026421135</v>
      </c>
      <c r="AP2151" s="323">
        <v>44.861788617886177</v>
      </c>
    </row>
    <row r="2152" spans="1:42" x14ac:dyDescent="0.2">
      <c r="A2152" s="321">
        <v>0.8463180362860192</v>
      </c>
      <c r="AP2152" s="323">
        <v>39.237074401008826</v>
      </c>
    </row>
    <row r="2153" spans="1:42" x14ac:dyDescent="0.2">
      <c r="A2153" s="321">
        <v>1.6713091922005572</v>
      </c>
      <c r="AP2153" s="323">
        <v>47.554166666666667</v>
      </c>
    </row>
    <row r="2154" spans="1:42" x14ac:dyDescent="0.2">
      <c r="A2154" s="322">
        <v>1.3836477987421383</v>
      </c>
      <c r="AP2154" s="324">
        <v>46.61931818181818</v>
      </c>
    </row>
    <row r="2155" spans="1:42" x14ac:dyDescent="0.2">
      <c r="A2155" s="322">
        <v>2.0336894001643384</v>
      </c>
      <c r="AP2155" s="324">
        <v>48.901010101010101</v>
      </c>
    </row>
    <row r="2156" spans="1:42" x14ac:dyDescent="0.2">
      <c r="A2156" s="322">
        <v>0.44339622641509435</v>
      </c>
      <c r="AP2156" s="324">
        <v>37.328605200945624</v>
      </c>
    </row>
    <row r="2157" spans="1:42" x14ac:dyDescent="0.2">
      <c r="A2157" s="322">
        <v>1.0990291262135923</v>
      </c>
      <c r="AP2157" s="324">
        <v>44.757067137809187</v>
      </c>
    </row>
    <row r="2158" spans="1:42" x14ac:dyDescent="0.2">
      <c r="A2158" s="322">
        <v>1.7388059701492538</v>
      </c>
      <c r="AP2158" s="324">
        <v>47.29981606376456</v>
      </c>
    </row>
    <row r="2159" spans="1:42" x14ac:dyDescent="0.2">
      <c r="A2159" s="321">
        <v>2.2897350993377485</v>
      </c>
      <c r="AP2159" s="323">
        <v>48</v>
      </c>
    </row>
    <row r="2160" spans="1:42" x14ac:dyDescent="0.2">
      <c r="A2160" s="322">
        <v>0.55449330783938811</v>
      </c>
      <c r="AP2160" s="324">
        <v>36.310344827586206</v>
      </c>
    </row>
    <row r="2161" spans="1:43" x14ac:dyDescent="0.2">
      <c r="A2161" s="321">
        <v>0.54613935969868177</v>
      </c>
      <c r="AP2161" s="323">
        <v>36.896551724137929</v>
      </c>
    </row>
    <row r="2162" spans="1:43" x14ac:dyDescent="0.2">
      <c r="A2162" s="321">
        <v>0.49707602339181284</v>
      </c>
      <c r="AP2162" s="323">
        <v>37.682352941176468</v>
      </c>
    </row>
    <row r="2163" spans="1:43" x14ac:dyDescent="0.2">
      <c r="A2163" s="321">
        <v>0.30501930501930502</v>
      </c>
      <c r="AP2163" s="323">
        <v>32.911392405063289</v>
      </c>
    </row>
    <row r="2164" spans="1:43" x14ac:dyDescent="0.2">
      <c r="A2164" s="322">
        <v>0.3732638888888889</v>
      </c>
      <c r="AP2164" s="324">
        <v>33.953488372093027</v>
      </c>
    </row>
    <row r="2165" spans="1:43" x14ac:dyDescent="0.2">
      <c r="A2165" s="321">
        <v>0.13228752048700537</v>
      </c>
      <c r="AP2165" s="323">
        <v>26.665486725663715</v>
      </c>
    </row>
    <row r="2166" spans="1:43" x14ac:dyDescent="0.2">
      <c r="A2166" s="321">
        <v>0.45296442687747035</v>
      </c>
      <c r="AP2166" s="323">
        <v>36.518324607329845</v>
      </c>
    </row>
    <row r="2167" spans="1:43" x14ac:dyDescent="0.2">
      <c r="A2167" s="322">
        <v>1.2981574539363485</v>
      </c>
      <c r="AP2167" s="324">
        <v>44.797419354838709</v>
      </c>
    </row>
    <row r="2168" spans="1:43" x14ac:dyDescent="0.2">
      <c r="A2168" s="322">
        <v>0.45066413662239091</v>
      </c>
      <c r="AP2168" s="324">
        <v>36.621052631578948</v>
      </c>
    </row>
    <row r="2169" spans="1:43" x14ac:dyDescent="0.2">
      <c r="A2169" s="321">
        <v>1.9358786098874206</v>
      </c>
      <c r="AP2169" s="323">
        <v>47.857142857142854</v>
      </c>
    </row>
    <row r="2170" spans="1:43" x14ac:dyDescent="0.2">
      <c r="A2170" s="326">
        <v>0.30951297223486574</v>
      </c>
      <c r="AQ2170" s="183">
        <v>33.970588235294116</v>
      </c>
    </row>
    <row r="2171" spans="1:43" x14ac:dyDescent="0.2">
      <c r="A2171" s="327">
        <v>0.57603165630299602</v>
      </c>
      <c r="AQ2171" s="185">
        <v>37.134445534838079</v>
      </c>
    </row>
    <row r="2172" spans="1:43" x14ac:dyDescent="0.2">
      <c r="A2172" s="326">
        <v>1.3394366197183099</v>
      </c>
      <c r="AQ2172" s="183">
        <v>44.248159831756048</v>
      </c>
    </row>
    <row r="2173" spans="1:43" x14ac:dyDescent="0.2">
      <c r="A2173" s="327">
        <v>1.975609756097561</v>
      </c>
      <c r="AQ2173" s="185">
        <v>43.827160493827158</v>
      </c>
    </row>
    <row r="2174" spans="1:43" x14ac:dyDescent="0.2">
      <c r="A2174" s="326">
        <v>1.4950166112956811</v>
      </c>
      <c r="AQ2174" s="183">
        <v>45.166666666666664</v>
      </c>
    </row>
    <row r="2175" spans="1:43" x14ac:dyDescent="0.2">
      <c r="A2175" s="327">
        <v>1.8263888888888888</v>
      </c>
      <c r="AQ2175" s="185">
        <v>45.983840304182507</v>
      </c>
    </row>
    <row r="2176" spans="1:43" x14ac:dyDescent="0.2">
      <c r="A2176" s="326">
        <v>0.75175013462574047</v>
      </c>
      <c r="AQ2176" s="183">
        <v>42.0487106017192</v>
      </c>
    </row>
    <row r="2177" spans="1:44" x14ac:dyDescent="0.2">
      <c r="A2177" s="326">
        <v>1.3039399624765478</v>
      </c>
      <c r="AQ2177" s="183">
        <v>44.719424460431654</v>
      </c>
    </row>
    <row r="2178" spans="1:44" x14ac:dyDescent="0.2">
      <c r="A2178" s="326">
        <v>1.437365010799136</v>
      </c>
      <c r="AQ2178" s="183">
        <v>44.297520661157023</v>
      </c>
    </row>
    <row r="2179" spans="1:44" x14ac:dyDescent="0.2">
      <c r="A2179" s="326">
        <v>0.74235807860262004</v>
      </c>
      <c r="AQ2179" s="183">
        <v>38.911764705882355</v>
      </c>
    </row>
    <row r="2180" spans="1:44" x14ac:dyDescent="0.2">
      <c r="A2180" s="327">
        <v>1.0924626182483979</v>
      </c>
      <c r="AQ2180" s="185">
        <v>42.924581005586589</v>
      </c>
    </row>
    <row r="2181" spans="1:44" x14ac:dyDescent="0.2">
      <c r="A2181" s="326">
        <v>1.5401785714285714</v>
      </c>
      <c r="AQ2181" s="183">
        <v>45.663043478260867</v>
      </c>
    </row>
    <row r="2182" spans="1:44" x14ac:dyDescent="0.2">
      <c r="A2182" s="327">
        <v>1.8639575971731448</v>
      </c>
      <c r="AQ2182" s="185">
        <v>45.990521327014221</v>
      </c>
    </row>
    <row r="2183" spans="1:44" x14ac:dyDescent="0.2">
      <c r="A2183" s="326">
        <v>2.533169533169533</v>
      </c>
      <c r="AQ2183" s="183">
        <v>46.498545101842872</v>
      </c>
    </row>
    <row r="2184" spans="1:44" x14ac:dyDescent="0.2">
      <c r="A2184" s="327">
        <v>1.5982106547376982</v>
      </c>
      <c r="AQ2184" s="185">
        <v>43.849872773536894</v>
      </c>
    </row>
    <row r="2185" spans="1:44" x14ac:dyDescent="0.2">
      <c r="A2185" s="329">
        <v>1.1760946196660482</v>
      </c>
      <c r="AR2185" s="183">
        <v>43.57839773471207</v>
      </c>
    </row>
    <row r="2186" spans="1:44" x14ac:dyDescent="0.2">
      <c r="A2186" s="328">
        <v>1.4451339285714286</v>
      </c>
      <c r="AR2186" s="185">
        <v>43.022046481933415</v>
      </c>
    </row>
    <row r="2187" spans="1:44" x14ac:dyDescent="0.2">
      <c r="A2187" s="329">
        <v>1.6350843558282209</v>
      </c>
      <c r="AR2187" s="183">
        <v>43.996904532983137</v>
      </c>
    </row>
    <row r="2188" spans="1:44" x14ac:dyDescent="0.2">
      <c r="A2188" s="328">
        <v>1.6115419161676647</v>
      </c>
      <c r="AR2188" s="185">
        <v>45.285227262171276</v>
      </c>
    </row>
    <row r="2189" spans="1:44" x14ac:dyDescent="0.2">
      <c r="A2189" s="329">
        <v>2.6805612244897961</v>
      </c>
      <c r="AR2189" s="183">
        <v>45.06176364224671</v>
      </c>
    </row>
    <row r="2190" spans="1:44" x14ac:dyDescent="0.2">
      <c r="A2190" s="328">
        <v>1.580450928381963</v>
      </c>
      <c r="AR2190" s="185">
        <v>45.163889028749807</v>
      </c>
    </row>
    <row r="2191" spans="1:44" x14ac:dyDescent="0.2">
      <c r="A2191" s="329">
        <v>1.4550032446463335</v>
      </c>
      <c r="AR2191" s="183">
        <v>41.098761908159993</v>
      </c>
    </row>
    <row r="2192" spans="1:44" x14ac:dyDescent="0.2">
      <c r="A2192" s="328">
        <v>1.9701111111111111</v>
      </c>
      <c r="AR2192" s="185">
        <v>45.5009744389926</v>
      </c>
    </row>
    <row r="2193" spans="1:44" x14ac:dyDescent="0.2">
      <c r="A2193" s="329">
        <v>1.2805847953216376</v>
      </c>
      <c r="AR2193" s="183">
        <v>46.204371784333418</v>
      </c>
    </row>
    <row r="2194" spans="1:44" x14ac:dyDescent="0.2">
      <c r="A2194" s="328">
        <v>1.7135363457760315</v>
      </c>
      <c r="AR2194" s="185">
        <v>45.918893819007323</v>
      </c>
    </row>
    <row r="2195" spans="1:44" x14ac:dyDescent="0.2">
      <c r="A2195" s="329">
        <v>0.60199891363389457</v>
      </c>
      <c r="AR2195" s="183">
        <v>37.720612119680951</v>
      </c>
    </row>
    <row r="2196" spans="1:44" x14ac:dyDescent="0.2">
      <c r="A2196" s="328">
        <v>0.96378676470588232</v>
      </c>
      <c r="AR2196" s="185">
        <v>43.96337974442114</v>
      </c>
    </row>
    <row r="2197" spans="1:44" x14ac:dyDescent="0.2">
      <c r="A2197" s="329">
        <v>0.87203883495145629</v>
      </c>
      <c r="AR2197" s="183">
        <v>43.615007793364512</v>
      </c>
    </row>
    <row r="2198" spans="1:44" x14ac:dyDescent="0.2">
      <c r="A2198" s="328">
        <v>2.1033655394524962</v>
      </c>
      <c r="AR2198" s="185">
        <v>45.475773049862575</v>
      </c>
    </row>
    <row r="2199" spans="1:44" x14ac:dyDescent="0.2">
      <c r="A2199" s="329">
        <v>1.2956026058631922</v>
      </c>
      <c r="AR2199" s="183">
        <v>45.509113764927719</v>
      </c>
    </row>
    <row r="2200" spans="1:44" x14ac:dyDescent="0.2">
      <c r="A2200" s="328">
        <v>1.3857649880095924</v>
      </c>
      <c r="AR2200" s="185">
        <v>46.315396010133867</v>
      </c>
    </row>
    <row r="2201" spans="1:44" x14ac:dyDescent="0.2">
      <c r="A2201" s="329">
        <v>1.1004189944134077</v>
      </c>
      <c r="AR2201" s="183">
        <v>44.553031264542881</v>
      </c>
    </row>
    <row r="2202" spans="1:44" x14ac:dyDescent="0.2">
      <c r="A2202" s="328">
        <v>1.0795656894679695</v>
      </c>
      <c r="AR2202" s="185">
        <v>45.903568411312712</v>
      </c>
    </row>
    <row r="2203" spans="1:44" x14ac:dyDescent="0.2">
      <c r="A2203" s="329">
        <v>1.5212129032258066</v>
      </c>
      <c r="AR2203" s="183">
        <v>46.407790048687801</v>
      </c>
    </row>
    <row r="2204" spans="1:44" x14ac:dyDescent="0.2">
      <c r="A2204" s="328">
        <v>1.3167426545086121</v>
      </c>
      <c r="AR2204" s="185">
        <v>46.598057131864962</v>
      </c>
    </row>
    <row r="2205" spans="1:44" x14ac:dyDescent="0.2">
      <c r="A2205" s="329">
        <v>2.0903050640634535</v>
      </c>
      <c r="AR2205" s="183">
        <v>47.346621872090275</v>
      </c>
    </row>
    <row r="2206" spans="1:44" x14ac:dyDescent="0.2">
      <c r="A2206" s="328">
        <v>1.6396351931330473</v>
      </c>
      <c r="AR2206" s="185">
        <v>47.050662897378508</v>
      </c>
    </row>
    <row r="2207" spans="1:44" x14ac:dyDescent="0.2">
      <c r="A2207" s="329">
        <v>1.5429629629629631</v>
      </c>
      <c r="AR2207" s="183">
        <v>43.924170724458769</v>
      </c>
    </row>
    <row r="2208" spans="1:44" x14ac:dyDescent="0.2">
      <c r="A2208" s="328">
        <v>0.90212044105173872</v>
      </c>
      <c r="AR2208" s="185">
        <v>45.233170364798802</v>
      </c>
    </row>
    <row r="2209" spans="1:45" x14ac:dyDescent="0.2">
      <c r="A2209" s="329">
        <v>0.44111277744451111</v>
      </c>
      <c r="AR2209" s="183">
        <v>35.392032203009514</v>
      </c>
    </row>
    <row r="2210" spans="1:45" x14ac:dyDescent="0.2">
      <c r="A2210" s="328">
        <v>0.48677725118483411</v>
      </c>
      <c r="AR2210" s="185">
        <v>35.606492621388931</v>
      </c>
    </row>
    <row r="2211" spans="1:45" x14ac:dyDescent="0.2">
      <c r="A2211" s="329">
        <v>0.22787188208616779</v>
      </c>
      <c r="AR2211" s="183">
        <v>27.375449664897033</v>
      </c>
    </row>
    <row r="2212" spans="1:45" x14ac:dyDescent="0.2">
      <c r="A2212" s="328">
        <v>0.99275000000000002</v>
      </c>
      <c r="AR2212" s="185">
        <v>45.002191816596245</v>
      </c>
    </row>
    <row r="2213" spans="1:45" x14ac:dyDescent="0.2">
      <c r="A2213" s="329">
        <v>1.8951666666666667</v>
      </c>
      <c r="AR2213" s="183">
        <v>47.274865886905289</v>
      </c>
    </row>
    <row r="2214" spans="1:45" x14ac:dyDescent="0.2">
      <c r="A2214" s="328">
        <v>0.21144413750767341</v>
      </c>
      <c r="AR2214" s="185">
        <v>27.508219804466638</v>
      </c>
    </row>
    <row r="2215" spans="1:45" x14ac:dyDescent="0.2">
      <c r="A2215" s="329">
        <v>0.19782536726670805</v>
      </c>
      <c r="AR2215" s="183">
        <v>27.847796755535565</v>
      </c>
    </row>
    <row r="2216" spans="1:45" x14ac:dyDescent="0.2">
      <c r="A2216" s="329">
        <v>1.5323289391086001</v>
      </c>
      <c r="AS2216" s="183">
        <v>48.566161409258498</v>
      </c>
    </row>
    <row r="2217" spans="1:45" x14ac:dyDescent="0.2">
      <c r="A2217" s="328">
        <v>1.2090047393364929</v>
      </c>
      <c r="AS2217" s="185">
        <v>47.257938063504511</v>
      </c>
    </row>
    <row r="2218" spans="1:45" x14ac:dyDescent="0.2">
      <c r="A2218" s="329">
        <v>1.3885281385281385</v>
      </c>
      <c r="AS2218" s="183">
        <v>48.304754481683553</v>
      </c>
    </row>
    <row r="2219" spans="1:45" x14ac:dyDescent="0.2">
      <c r="A2219" s="328">
        <v>0.95182186234817812</v>
      </c>
      <c r="AS2219" s="185">
        <v>46.199914929817098</v>
      </c>
    </row>
    <row r="2220" spans="1:45" x14ac:dyDescent="0.2">
      <c r="A2220" s="329">
        <v>1.9108981185658502</v>
      </c>
      <c r="AS2220" s="183">
        <v>46.23444176109976</v>
      </c>
    </row>
    <row r="2221" spans="1:45" x14ac:dyDescent="0.2">
      <c r="A2221" s="328">
        <v>1.7812354853692522</v>
      </c>
      <c r="AS2221" s="185">
        <v>46.550195567144719</v>
      </c>
    </row>
    <row r="2222" spans="1:45" x14ac:dyDescent="0.2">
      <c r="A2222" s="329">
        <v>0.83786204837264855</v>
      </c>
      <c r="AS2222" s="183">
        <v>45</v>
      </c>
    </row>
    <row r="2223" spans="1:45" x14ac:dyDescent="0.2">
      <c r="A2223" s="328">
        <v>0.78683079327862449</v>
      </c>
      <c r="AS2223" s="185">
        <v>43.953315122920287</v>
      </c>
    </row>
    <row r="2224" spans="1:45" x14ac:dyDescent="0.2">
      <c r="A2224" s="329">
        <v>0.55426425889504738</v>
      </c>
      <c r="AS2224" s="183">
        <v>40.445161290322581</v>
      </c>
    </row>
    <row r="2225" spans="1:46" x14ac:dyDescent="0.2">
      <c r="A2225" s="328">
        <v>1.2728698379508625</v>
      </c>
      <c r="AS2225" s="185">
        <v>48.49075975359343</v>
      </c>
    </row>
    <row r="2226" spans="1:46" x14ac:dyDescent="0.2">
      <c r="A2226" s="329">
        <v>1.578616352201258</v>
      </c>
      <c r="AS2226" s="183">
        <v>46.988047808764939</v>
      </c>
    </row>
    <row r="2227" spans="1:46" x14ac:dyDescent="0.2">
      <c r="A2227" s="336">
        <v>1.2727272727272727</v>
      </c>
      <c r="AT2227" s="331">
        <v>52.795031055900623</v>
      </c>
    </row>
    <row r="2228" spans="1:46" x14ac:dyDescent="0.2">
      <c r="A2228" s="337">
        <v>0.47274352100089367</v>
      </c>
      <c r="AT2228" s="330">
        <v>37.580340264650282</v>
      </c>
    </row>
    <row r="2229" spans="1:46" x14ac:dyDescent="0.2">
      <c r="A2229" s="336">
        <v>0.26048200726312315</v>
      </c>
      <c r="AT2229" s="331">
        <v>31</v>
      </c>
    </row>
    <row r="2230" spans="1:46" x14ac:dyDescent="0.2">
      <c r="A2230" s="337">
        <v>0.90670553935860054</v>
      </c>
      <c r="AT2230" s="330">
        <v>55.160771704180064</v>
      </c>
    </row>
    <row r="2231" spans="1:46" x14ac:dyDescent="0.2">
      <c r="A2231" s="336">
        <v>1.6772486772486772</v>
      </c>
      <c r="AT2231" s="331">
        <v>52.2</v>
      </c>
    </row>
    <row r="2232" spans="1:46" x14ac:dyDescent="0.2">
      <c r="A2232" s="337">
        <v>0.90406504065040649</v>
      </c>
      <c r="AT2232" s="330">
        <v>49.046762589928058</v>
      </c>
    </row>
    <row r="2233" spans="1:46" x14ac:dyDescent="0.2">
      <c r="A2233" s="336">
        <v>1.4782608695652173</v>
      </c>
      <c r="AT2233" s="331">
        <v>52.171945701357465</v>
      </c>
    </row>
    <row r="2234" spans="1:46" x14ac:dyDescent="0.2">
      <c r="A2234" s="337">
        <v>0.53360215053763438</v>
      </c>
      <c r="AT2234" s="330">
        <v>36.725440806045341</v>
      </c>
    </row>
    <row r="2235" spans="1:46" x14ac:dyDescent="0.2">
      <c r="A2235" s="336">
        <v>2.7432098765432098</v>
      </c>
      <c r="AT2235" s="331">
        <v>52.945094509450946</v>
      </c>
    </row>
    <row r="2236" spans="1:46" x14ac:dyDescent="0.2">
      <c r="A2236" s="337">
        <v>1.5258724428399519</v>
      </c>
      <c r="AT2236" s="330">
        <v>52.760252365930597</v>
      </c>
    </row>
    <row r="2237" spans="1:46" x14ac:dyDescent="0.2">
      <c r="A2237" s="336">
        <v>1.3379694019471489</v>
      </c>
      <c r="AT2237" s="331">
        <v>53.794178794178791</v>
      </c>
    </row>
    <row r="2238" spans="1:46" x14ac:dyDescent="0.2">
      <c r="A2238" s="337">
        <v>1.2096551724137932</v>
      </c>
      <c r="AT2238" s="330">
        <v>53.021664766248577</v>
      </c>
    </row>
    <row r="2239" spans="1:46" x14ac:dyDescent="0.2">
      <c r="A2239" s="336">
        <v>1.425716768027802</v>
      </c>
      <c r="AT2239" s="331">
        <v>53.564899451553927</v>
      </c>
    </row>
    <row r="2240" spans="1:46" x14ac:dyDescent="0.2">
      <c r="A2240" s="337">
        <v>0.29478991596638654</v>
      </c>
      <c r="AT2240" s="330">
        <v>24.116305587229192</v>
      </c>
    </row>
    <row r="2241" spans="1:46" x14ac:dyDescent="0.2">
      <c r="A2241" s="336">
        <v>0.41958670260557052</v>
      </c>
      <c r="AT2241" s="331">
        <v>36.9593147751606</v>
      </c>
    </row>
    <row r="2242" spans="1:46" x14ac:dyDescent="0.2">
      <c r="A2242" s="337">
        <v>1.1669565217391304</v>
      </c>
      <c r="AT2242" s="330">
        <v>52.295081967213115</v>
      </c>
    </row>
    <row r="2243" spans="1:46" x14ac:dyDescent="0.2">
      <c r="A2243" s="336">
        <v>1.8601973684210527</v>
      </c>
      <c r="AT2243" s="331">
        <v>53.536693191865602</v>
      </c>
    </row>
    <row r="2244" spans="1:46" x14ac:dyDescent="0.2">
      <c r="A2244" s="337">
        <v>1.7958812840702605</v>
      </c>
      <c r="AT2244" s="330">
        <v>56.956492411467117</v>
      </c>
    </row>
    <row r="2245" spans="1:46" x14ac:dyDescent="0.2">
      <c r="A2245" s="336">
        <v>0.89561726329876212</v>
      </c>
      <c r="AT2245" s="331">
        <v>49.738513261113184</v>
      </c>
    </row>
    <row r="2246" spans="1:46" x14ac:dyDescent="0.2">
      <c r="A2246" s="337">
        <v>0.91824561403508775</v>
      </c>
      <c r="AT2246" s="330">
        <v>50.126098586167366</v>
      </c>
    </row>
    <row r="2247" spans="1:46" x14ac:dyDescent="0.2">
      <c r="A2247" s="336">
        <v>0.25509372453137735</v>
      </c>
      <c r="AT2247" s="331">
        <v>27.640346873573712</v>
      </c>
    </row>
    <row r="2248" spans="1:46" x14ac:dyDescent="0.2">
      <c r="A2248" s="337">
        <v>1.1609101991060544</v>
      </c>
      <c r="AT2248" s="330">
        <v>52.505425271263562</v>
      </c>
    </row>
    <row r="2249" spans="1:46" x14ac:dyDescent="0.2">
      <c r="A2249" s="336">
        <v>1.0288220551378446</v>
      </c>
      <c r="AT2249" s="331">
        <v>51.766138855054812</v>
      </c>
    </row>
    <row r="2250" spans="1:46" x14ac:dyDescent="0.2">
      <c r="A2250" s="337">
        <v>0.38334858188472093</v>
      </c>
      <c r="AT2250" s="330">
        <v>32.109785202863961</v>
      </c>
    </row>
    <row r="2251" spans="1:46" x14ac:dyDescent="0.2">
      <c r="A2251" s="336">
        <v>0.24395397980746655</v>
      </c>
      <c r="AT2251" s="331">
        <v>29.755534167468721</v>
      </c>
    </row>
    <row r="2252" spans="1:46" x14ac:dyDescent="0.2">
      <c r="A2252" s="337">
        <v>2.0869565217391304</v>
      </c>
      <c r="AT2252" s="330">
        <v>51.00297619047619</v>
      </c>
    </row>
    <row r="2253" spans="1:46" x14ac:dyDescent="0.2">
      <c r="A2253" s="336">
        <v>0.26962872793670117</v>
      </c>
      <c r="AT2253" s="331">
        <v>31.715575620767495</v>
      </c>
    </row>
    <row r="2254" spans="1:46" x14ac:dyDescent="0.2">
      <c r="A2254" s="337">
        <v>1.5943181818181817</v>
      </c>
      <c r="AT2254" s="330">
        <v>54.605844618674269</v>
      </c>
    </row>
    <row r="2255" spans="1:46" x14ac:dyDescent="0.2">
      <c r="A2255" s="336">
        <v>0.54265232974910393</v>
      </c>
      <c r="AT2255" s="331">
        <v>38.467635402906211</v>
      </c>
    </row>
    <row r="2256" spans="1:46" x14ac:dyDescent="0.2">
      <c r="A2256" s="337">
        <v>0.45721925133689839</v>
      </c>
      <c r="AT2256" s="330">
        <v>38.650793650793652</v>
      </c>
    </row>
    <row r="2257" spans="1:46" x14ac:dyDescent="0.2">
      <c r="A2257" s="336">
        <v>0.47110332749562173</v>
      </c>
      <c r="AT2257" s="331">
        <v>36.82156133828996</v>
      </c>
    </row>
    <row r="2258" spans="1:46" x14ac:dyDescent="0.2">
      <c r="A2258" s="337">
        <v>0.75229357798165142</v>
      </c>
      <c r="AT2258" s="330">
        <v>44.226016260162602</v>
      </c>
    </row>
    <row r="2259" spans="1:46" x14ac:dyDescent="0.2">
      <c r="A2259" s="336">
        <v>0.79551337359792929</v>
      </c>
      <c r="AT2259" s="331">
        <v>44.08893709327549</v>
      </c>
    </row>
    <row r="2260" spans="1:46" x14ac:dyDescent="0.2">
      <c r="A2260" s="337">
        <v>0.65315315315315314</v>
      </c>
      <c r="AT2260" s="330">
        <v>42.073563218390802</v>
      </c>
    </row>
    <row r="2261" spans="1:46" x14ac:dyDescent="0.2">
      <c r="A2261" s="336">
        <v>0.42011834319526625</v>
      </c>
      <c r="AT2261" s="331">
        <v>34.061032863849768</v>
      </c>
    </row>
    <row r="2262" spans="1:46" x14ac:dyDescent="0.2">
      <c r="A2262" s="337">
        <v>1.629737609329446</v>
      </c>
      <c r="AT2262" s="330">
        <v>59.033989266547408</v>
      </c>
    </row>
    <row r="2263" spans="1:46" x14ac:dyDescent="0.2">
      <c r="A2263" s="336">
        <v>0.76232394366197187</v>
      </c>
      <c r="AT2263" s="331">
        <v>44.341801385681293</v>
      </c>
    </row>
    <row r="2264" spans="1:46" x14ac:dyDescent="0.2">
      <c r="A2264" s="337">
        <v>0.48170731707317072</v>
      </c>
      <c r="AT2264" s="330">
        <v>37.844936708860757</v>
      </c>
    </row>
    <row r="2265" spans="1:46" x14ac:dyDescent="0.2">
      <c r="A2265" s="336">
        <v>0.52903682719546741</v>
      </c>
      <c r="AT2265" s="331">
        <v>39.973226238286479</v>
      </c>
    </row>
    <row r="2266" spans="1:46" x14ac:dyDescent="0.2">
      <c r="A2266" s="337">
        <v>0.24593967517401391</v>
      </c>
      <c r="AT2266" s="330">
        <v>31.754716981132077</v>
      </c>
    </row>
    <row r="2267" spans="1:46" x14ac:dyDescent="0.2">
      <c r="A2267" s="336">
        <v>0.25970515970515973</v>
      </c>
      <c r="AT2267" s="331">
        <v>29.170293282876063</v>
      </c>
    </row>
    <row r="2268" spans="1:46" x14ac:dyDescent="0.2">
      <c r="A2268" s="337">
        <v>1.3756613756613756</v>
      </c>
      <c r="AT2268" s="330">
        <v>53.994505494505496</v>
      </c>
    </row>
    <row r="2269" spans="1:46" x14ac:dyDescent="0.2">
      <c r="A2269" s="336">
        <v>3.3170731707317072</v>
      </c>
      <c r="AT2269" s="331">
        <v>53.308823529411768</v>
      </c>
    </row>
    <row r="2270" spans="1:46" x14ac:dyDescent="0.2">
      <c r="A2270" s="337">
        <v>0.81509945750452084</v>
      </c>
      <c r="AT2270" s="330">
        <v>50.083194675540767</v>
      </c>
    </row>
    <row r="2271" spans="1:46" x14ac:dyDescent="0.2">
      <c r="A2271" s="336">
        <v>0.47629157820240625</v>
      </c>
      <c r="AT2271" s="331">
        <v>34.548291233283805</v>
      </c>
    </row>
    <row r="2272" spans="1:46" x14ac:dyDescent="0.2">
      <c r="A2272" s="337">
        <v>0.57672264041690791</v>
      </c>
      <c r="AT2272" s="330">
        <v>40.522088353413658</v>
      </c>
    </row>
    <row r="2273" spans="1:47" x14ac:dyDescent="0.2">
      <c r="A2273" s="336">
        <v>0.70022753128555182</v>
      </c>
      <c r="AT2273" s="331">
        <v>43.992688870836716</v>
      </c>
    </row>
    <row r="2274" spans="1:47" x14ac:dyDescent="0.2">
      <c r="A2274" s="337">
        <v>1.0234489496824621</v>
      </c>
      <c r="AT2274" s="330">
        <v>52.582338902147974</v>
      </c>
    </row>
    <row r="2275" spans="1:47" x14ac:dyDescent="0.2">
      <c r="A2275" s="336">
        <v>0.53888888888888886</v>
      </c>
      <c r="AT2275" s="331">
        <v>38.240979381443296</v>
      </c>
    </row>
    <row r="2276" spans="1:47" x14ac:dyDescent="0.2">
      <c r="A2276" s="337">
        <v>0.5249807840122982</v>
      </c>
      <c r="AT2276" s="330">
        <v>40.998535871156662</v>
      </c>
    </row>
    <row r="2277" spans="1:47" x14ac:dyDescent="0.2">
      <c r="A2277" s="336">
        <v>1.3350739773716276</v>
      </c>
      <c r="AT2277" s="331">
        <v>53.527379400260756</v>
      </c>
    </row>
    <row r="2278" spans="1:47" x14ac:dyDescent="0.2">
      <c r="A2278" s="267">
        <v>0.38592508513053347</v>
      </c>
      <c r="AU2278" s="183">
        <v>45.352941176470587</v>
      </c>
    </row>
    <row r="2279" spans="1:47" x14ac:dyDescent="0.2">
      <c r="A2279" s="268">
        <v>0.30666666666666664</v>
      </c>
      <c r="AU2279" s="185">
        <v>33.19775596072931</v>
      </c>
    </row>
    <row r="2280" spans="1:47" x14ac:dyDescent="0.2">
      <c r="A2280" s="267">
        <v>0.39375928677563149</v>
      </c>
      <c r="AU2280" s="183">
        <v>32.830188679245282</v>
      </c>
    </row>
    <row r="2281" spans="1:47" x14ac:dyDescent="0.2">
      <c r="A2281" s="268">
        <v>1.2432432432432432</v>
      </c>
      <c r="AU2281" s="185">
        <v>52.282608695652172</v>
      </c>
    </row>
    <row r="2282" spans="1:47" x14ac:dyDescent="0.2">
      <c r="A2282" s="267">
        <v>0.63685636856368566</v>
      </c>
      <c r="AU2282" s="183">
        <v>48.244680851063826</v>
      </c>
    </row>
    <row r="2283" spans="1:47" x14ac:dyDescent="0.2">
      <c r="A2283" s="268">
        <v>0.37628014535844068</v>
      </c>
      <c r="AU2283" s="185">
        <v>38.331870061457415</v>
      </c>
    </row>
    <row r="2284" spans="1:47" x14ac:dyDescent="0.2">
      <c r="A2284" s="267">
        <v>1.5140449438202248</v>
      </c>
      <c r="AU2284" s="183">
        <v>58.654916512059373</v>
      </c>
    </row>
    <row r="2285" spans="1:47" x14ac:dyDescent="0.2">
      <c r="A2285" s="268">
        <v>1.4226932668329177</v>
      </c>
      <c r="AU2285" s="185">
        <v>58.641542506573181</v>
      </c>
    </row>
    <row r="2286" spans="1:47" x14ac:dyDescent="0.2">
      <c r="A2286" s="267">
        <v>1.1765517241379311</v>
      </c>
      <c r="AU2286" s="183">
        <v>58.944900351699886</v>
      </c>
    </row>
    <row r="2287" spans="1:47" x14ac:dyDescent="0.2">
      <c r="A2287" s="268">
        <v>0.98449612403100772</v>
      </c>
      <c r="AU2287" s="185">
        <v>55.125196850393699</v>
      </c>
    </row>
    <row r="2288" spans="1:47" x14ac:dyDescent="0.2">
      <c r="A2288" s="267">
        <v>1.9111842105263157</v>
      </c>
      <c r="AU2288" s="183">
        <v>56.122203098106709</v>
      </c>
    </row>
    <row r="2289" spans="1:47" x14ac:dyDescent="0.2">
      <c r="A2289" s="268">
        <v>0.44688995215311006</v>
      </c>
      <c r="AU2289" s="185">
        <v>39.653104925053533</v>
      </c>
    </row>
    <row r="2290" spans="1:47" x14ac:dyDescent="0.2">
      <c r="A2290" s="267">
        <v>0.40688018979833929</v>
      </c>
      <c r="AU2290" s="183">
        <v>41</v>
      </c>
    </row>
    <row r="2291" spans="1:47" x14ac:dyDescent="0.2">
      <c r="A2291" s="268">
        <v>1.1304347826086956</v>
      </c>
      <c r="AU2291" s="185">
        <v>52</v>
      </c>
    </row>
    <row r="2292" spans="1:47" x14ac:dyDescent="0.2">
      <c r="A2292" s="267">
        <v>1.6882352941176471</v>
      </c>
      <c r="AU2292" s="183">
        <v>49.114285714285714</v>
      </c>
    </row>
    <row r="2293" spans="1:47" x14ac:dyDescent="0.2">
      <c r="A2293" s="268">
        <v>0.23169207698075481</v>
      </c>
      <c r="AU2293" s="185">
        <v>29.266450916936353</v>
      </c>
    </row>
    <row r="2294" spans="1:47" x14ac:dyDescent="0.2">
      <c r="A2294" s="267">
        <v>1.0904159132007234</v>
      </c>
      <c r="AU2294" s="183">
        <v>52.118573797678273</v>
      </c>
    </row>
    <row r="2295" spans="1:47" x14ac:dyDescent="0.2">
      <c r="A2295" s="268">
        <v>1.5671313279530448</v>
      </c>
      <c r="AU2295" s="185">
        <v>53.841292134831463</v>
      </c>
    </row>
    <row r="2296" spans="1:47" x14ac:dyDescent="0.2">
      <c r="A2296" s="267">
        <v>1.4502740798747062</v>
      </c>
      <c r="AU2296" s="183">
        <v>55.021598272138228</v>
      </c>
    </row>
    <row r="2297" spans="1:47" x14ac:dyDescent="0.2">
      <c r="A2297" s="268">
        <v>1.8551959114139693</v>
      </c>
      <c r="AU2297" s="185">
        <v>54.086317722681358</v>
      </c>
    </row>
    <row r="2298" spans="1:47" x14ac:dyDescent="0.2">
      <c r="A2298" s="267">
        <v>0.36085918854415272</v>
      </c>
      <c r="AU2298" s="183">
        <v>34.682539682539684</v>
      </c>
    </row>
    <row r="2299" spans="1:47" x14ac:dyDescent="0.2">
      <c r="A2299" s="268">
        <v>1.875583203732504</v>
      </c>
      <c r="AU2299" s="185">
        <v>54.910447761194028</v>
      </c>
    </row>
    <row r="2300" spans="1:47" x14ac:dyDescent="0.2">
      <c r="A2300" s="267">
        <v>0.54722792607802873</v>
      </c>
      <c r="AU2300" s="183">
        <v>42</v>
      </c>
    </row>
    <row r="2301" spans="1:47" x14ac:dyDescent="0.2">
      <c r="A2301" s="268">
        <v>1.5455223880597015</v>
      </c>
      <c r="AU2301" s="185">
        <v>55.195557701593437</v>
      </c>
    </row>
    <row r="2302" spans="1:47" x14ac:dyDescent="0.2">
      <c r="A2302" s="267">
        <v>0.71296296296296291</v>
      </c>
      <c r="AU2302" s="183">
        <v>46.287878787878789</v>
      </c>
    </row>
    <row r="2303" spans="1:47" x14ac:dyDescent="0.2">
      <c r="A2303" s="268">
        <v>0.3604060913705584</v>
      </c>
      <c r="AU2303" s="185">
        <v>38.056338028169016</v>
      </c>
    </row>
    <row r="2304" spans="1:47" x14ac:dyDescent="0.2">
      <c r="A2304" s="267">
        <v>0.7969465648854962</v>
      </c>
      <c r="AU2304" s="183">
        <v>47.931034482758619</v>
      </c>
    </row>
    <row r="2305" spans="1:47" x14ac:dyDescent="0.2">
      <c r="A2305" s="268">
        <v>1.7938718662952646</v>
      </c>
      <c r="AU2305" s="185">
        <v>53.75</v>
      </c>
    </row>
    <row r="2306" spans="1:47" x14ac:dyDescent="0.2">
      <c r="A2306" s="267">
        <v>0.62709188506473001</v>
      </c>
      <c r="AU2306" s="183">
        <v>50.430513595166161</v>
      </c>
    </row>
    <row r="2307" spans="1:47" x14ac:dyDescent="0.2">
      <c r="A2307" s="268">
        <v>1.3850574712643677</v>
      </c>
      <c r="AU2307" s="185">
        <v>55.55497925311203</v>
      </c>
    </row>
    <row r="2308" spans="1:47" x14ac:dyDescent="0.2">
      <c r="A2308" s="267">
        <v>1.6099033816425121</v>
      </c>
      <c r="AU2308" s="183">
        <v>55.941485371342836</v>
      </c>
    </row>
    <row r="2309" spans="1:47" x14ac:dyDescent="0.2">
      <c r="A2309" s="268">
        <v>1.4784433422357879</v>
      </c>
      <c r="AU2309" s="185">
        <v>56.997419354838712</v>
      </c>
    </row>
    <row r="2310" spans="1:47" x14ac:dyDescent="0.2">
      <c r="A2310" s="267">
        <v>1.375</v>
      </c>
      <c r="AU2310" s="183">
        <v>56.120257695060843</v>
      </c>
    </row>
    <row r="2311" spans="1:47" x14ac:dyDescent="0.2">
      <c r="A2311" s="268">
        <v>1.5309446254071661</v>
      </c>
      <c r="AU2311" s="185">
        <v>56.549645390070921</v>
      </c>
    </row>
    <row r="2312" spans="1:47" x14ac:dyDescent="0.2">
      <c r="A2312" s="267">
        <v>0.63185153215364698</v>
      </c>
      <c r="AU2312" s="183">
        <v>49.904371584699454</v>
      </c>
    </row>
    <row r="2313" spans="1:47" x14ac:dyDescent="0.2">
      <c r="A2313" s="268">
        <v>1.1111111111111112</v>
      </c>
      <c r="AU2313" s="185">
        <v>52.589285714285715</v>
      </c>
    </row>
    <row r="2314" spans="1:47" x14ac:dyDescent="0.2">
      <c r="A2314" s="267">
        <v>1.0169039145907472</v>
      </c>
      <c r="AU2314" s="183">
        <v>52.54593175853018</v>
      </c>
    </row>
    <row r="2315" spans="1:47" x14ac:dyDescent="0.2">
      <c r="A2315" s="268">
        <v>1.223480947476828</v>
      </c>
      <c r="AU2315" s="185">
        <v>56.700336700336699</v>
      </c>
    </row>
    <row r="2316" spans="1:47" x14ac:dyDescent="0.2">
      <c r="A2316" s="267">
        <v>1.3037360504609412</v>
      </c>
      <c r="AU2316" s="183">
        <v>57.260885746185338</v>
      </c>
    </row>
    <row r="2317" spans="1:47" x14ac:dyDescent="0.2">
      <c r="A2317" s="268">
        <v>1.3592902907836373</v>
      </c>
      <c r="AU2317" s="185">
        <v>57.581580855692529</v>
      </c>
    </row>
    <row r="2318" spans="1:47" x14ac:dyDescent="0.2">
      <c r="A2318" s="267">
        <v>1.7164948453608246</v>
      </c>
      <c r="AU2318" s="183">
        <v>58.999666332999666</v>
      </c>
    </row>
    <row r="2319" spans="1:47" x14ac:dyDescent="0.2">
      <c r="A2319" s="268">
        <v>1.5226223453370267</v>
      </c>
      <c r="AU2319" s="185">
        <v>58.047301394784718</v>
      </c>
    </row>
    <row r="2320" spans="1:47" x14ac:dyDescent="0.2">
      <c r="A2320" s="267">
        <v>1.2724399494310998</v>
      </c>
      <c r="AU2320" s="183">
        <v>58.128166915052162</v>
      </c>
    </row>
    <row r="2321" spans="1:48" x14ac:dyDescent="0.2">
      <c r="A2321" s="268">
        <v>1.1177248677248677</v>
      </c>
      <c r="AU2321" s="185">
        <v>58.34319526627219</v>
      </c>
    </row>
    <row r="2322" spans="1:48" x14ac:dyDescent="0.2">
      <c r="A2322" s="267">
        <v>1.6624636275460718</v>
      </c>
      <c r="AU2322" s="183">
        <v>56.802800466744458</v>
      </c>
    </row>
    <row r="2323" spans="1:48" x14ac:dyDescent="0.2">
      <c r="A2323" s="268">
        <v>0.967741935483871</v>
      </c>
      <c r="AU2323" s="185">
        <v>53.137777777777778</v>
      </c>
    </row>
    <row r="2324" spans="1:48" x14ac:dyDescent="0.2">
      <c r="A2324" s="267">
        <v>0.74865350089766602</v>
      </c>
      <c r="AU2324" s="183">
        <v>49.424460431654673</v>
      </c>
    </row>
    <row r="2325" spans="1:48" x14ac:dyDescent="0.2">
      <c r="A2325" s="268">
        <v>1.0758776896942241</v>
      </c>
      <c r="AU2325" s="185">
        <v>54.536842105263155</v>
      </c>
    </row>
    <row r="2326" spans="1:48" x14ac:dyDescent="0.2">
      <c r="A2326" s="267">
        <v>1.1774436090225564</v>
      </c>
      <c r="AU2326" s="183">
        <v>56.344827586206897</v>
      </c>
    </row>
    <row r="2327" spans="1:48" x14ac:dyDescent="0.2">
      <c r="A2327" s="334">
        <v>0.68927250308261401</v>
      </c>
      <c r="AV2327" s="183">
        <v>48.56887298747764</v>
      </c>
    </row>
    <row r="2328" spans="1:48" x14ac:dyDescent="0.2">
      <c r="A2328" s="335">
        <v>1.1028416779431665</v>
      </c>
      <c r="AV2328" s="185">
        <v>55.435582822085891</v>
      </c>
    </row>
    <row r="2329" spans="1:48" x14ac:dyDescent="0.2">
      <c r="A2329" s="334">
        <v>0.71360476663356509</v>
      </c>
      <c r="AV2329" s="183">
        <v>52.520178124130254</v>
      </c>
    </row>
    <row r="2330" spans="1:48" x14ac:dyDescent="0.2">
      <c r="A2330" s="335">
        <v>0.41042345276872966</v>
      </c>
      <c r="AV2330" s="185">
        <v>34.126984126984127</v>
      </c>
    </row>
    <row r="2331" spans="1:48" x14ac:dyDescent="0.2">
      <c r="A2331" s="334">
        <v>0.8858858858858859</v>
      </c>
      <c r="AV2331" s="183">
        <v>53.649717514124291</v>
      </c>
    </row>
    <row r="2332" spans="1:48" x14ac:dyDescent="0.2">
      <c r="A2332" s="335">
        <v>1.623448275862069</v>
      </c>
      <c r="AV2332" s="185">
        <v>60.03908241291419</v>
      </c>
    </row>
    <row r="2333" spans="1:48" x14ac:dyDescent="0.2">
      <c r="A2333" s="334">
        <v>0.48856548856548859</v>
      </c>
      <c r="AV2333" s="183">
        <v>44.297872340425535</v>
      </c>
    </row>
    <row r="2334" spans="1:48" x14ac:dyDescent="0.2">
      <c r="A2334" s="335">
        <v>0.65864022662889521</v>
      </c>
      <c r="AV2334" s="185">
        <v>49.333333333333336</v>
      </c>
    </row>
    <row r="2335" spans="1:48" x14ac:dyDescent="0.2">
      <c r="A2335" s="334">
        <v>2.1314508276533592</v>
      </c>
      <c r="AV2335" s="183">
        <v>61.032434901781635</v>
      </c>
    </row>
    <row r="2336" spans="1:48" x14ac:dyDescent="0.2">
      <c r="A2336" s="335">
        <v>1.267631103074141</v>
      </c>
      <c r="AV2336" s="185">
        <v>58.701854493580598</v>
      </c>
    </row>
    <row r="2337" spans="1:49" x14ac:dyDescent="0.2">
      <c r="A2337" s="334">
        <v>0.56353396691305879</v>
      </c>
      <c r="AV2337" s="183">
        <v>51.10430980637102</v>
      </c>
    </row>
    <row r="2338" spans="1:49" x14ac:dyDescent="0.2">
      <c r="A2338" s="335">
        <v>0.43888491779842742</v>
      </c>
      <c r="AV2338" s="185">
        <v>46.66123778501629</v>
      </c>
    </row>
    <row r="2339" spans="1:49" x14ac:dyDescent="0.2">
      <c r="A2339" s="338">
        <v>1.3559070687098369</v>
      </c>
      <c r="AV2339" s="340"/>
      <c r="AW2339" s="183">
        <v>63.871673350346335</v>
      </c>
    </row>
    <row r="2340" spans="1:49" x14ac:dyDescent="0.2">
      <c r="A2340" s="339">
        <v>1.3784965034965035</v>
      </c>
      <c r="AV2340" s="341"/>
      <c r="AW2340" s="185">
        <v>64.099556119213702</v>
      </c>
    </row>
    <row r="2341" spans="1:49" x14ac:dyDescent="0.2">
      <c r="A2341" s="338">
        <v>1.8389212827988337</v>
      </c>
      <c r="AV2341" s="340"/>
      <c r="AW2341" s="183">
        <v>65.983353151010704</v>
      </c>
    </row>
    <row r="2342" spans="1:49" x14ac:dyDescent="0.2">
      <c r="A2342" s="339">
        <v>0.23036093418259024</v>
      </c>
      <c r="AV2342" s="341"/>
      <c r="AW2342" s="185">
        <v>37.987711213517663</v>
      </c>
    </row>
    <row r="2343" spans="1:49" x14ac:dyDescent="0.2">
      <c r="A2343" s="338">
        <v>0.24081145584725536</v>
      </c>
      <c r="AV2343" s="340"/>
      <c r="AW2343" s="183">
        <v>36.600594648166499</v>
      </c>
    </row>
    <row r="2344" spans="1:49" x14ac:dyDescent="0.2">
      <c r="A2344" s="339">
        <v>0.90457097032878908</v>
      </c>
      <c r="AV2344" s="341"/>
      <c r="AW2344" s="185">
        <v>62.723404255319146</v>
      </c>
    </row>
    <row r="2345" spans="1:49" x14ac:dyDescent="0.2">
      <c r="A2345" s="338">
        <v>2.0394736842105261</v>
      </c>
      <c r="AV2345" s="340"/>
      <c r="AW2345" s="183">
        <v>65.991935483870961</v>
      </c>
    </row>
    <row r="2346" spans="1:49" x14ac:dyDescent="0.2">
      <c r="A2346" s="339">
        <v>0.39225975729747459</v>
      </c>
      <c r="AV2346" s="341"/>
      <c r="AW2346" s="185">
        <v>40.677257525083611</v>
      </c>
    </row>
    <row r="2347" spans="1:49" x14ac:dyDescent="0.2">
      <c r="A2347" s="338">
        <v>0.69854628921193573</v>
      </c>
      <c r="AV2347" s="340"/>
      <c r="AW2347" s="183">
        <v>48.679079956188389</v>
      </c>
    </row>
    <row r="2348" spans="1:49" x14ac:dyDescent="0.2">
      <c r="A2348" s="339">
        <v>0.65452261306532666</v>
      </c>
      <c r="AV2348" s="341"/>
      <c r="AW2348" s="185">
        <v>51.708253358925141</v>
      </c>
    </row>
    <row r="2349" spans="1:49" x14ac:dyDescent="0.2">
      <c r="A2349" s="338">
        <v>0.181884233470574</v>
      </c>
      <c r="AV2349" s="340"/>
      <c r="AW2349" s="183">
        <v>30.328894806924101</v>
      </c>
    </row>
    <row r="2350" spans="1:49" x14ac:dyDescent="0.2">
      <c r="A2350" s="339">
        <v>1.2216374269005847</v>
      </c>
      <c r="AV2350" s="341"/>
      <c r="AW2350" s="185">
        <v>65.11823839157492</v>
      </c>
    </row>
    <row r="2351" spans="1:49" x14ac:dyDescent="0.2">
      <c r="A2351" s="338">
        <v>2.3808785529715761</v>
      </c>
      <c r="AV2351" s="340"/>
      <c r="AW2351" s="183">
        <v>66.236162361623613</v>
      </c>
    </row>
    <row r="2352" spans="1:49" x14ac:dyDescent="0.2">
      <c r="A2352" s="339">
        <v>1.7658792650918635</v>
      </c>
      <c r="AV2352" s="341"/>
      <c r="AW2352" s="185">
        <v>67.200059453032111</v>
      </c>
    </row>
    <row r="2353" spans="1:49" x14ac:dyDescent="0.2">
      <c r="A2353" s="338">
        <v>0.44043624161073824</v>
      </c>
      <c r="AV2353" s="340"/>
      <c r="AW2353" s="183">
        <v>42.990476190476187</v>
      </c>
    </row>
    <row r="2354" spans="1:49" x14ac:dyDescent="0.2">
      <c r="A2354" s="339">
        <v>0.39185628742514972</v>
      </c>
      <c r="AV2354" s="341"/>
      <c r="AW2354" s="185">
        <v>43.552567237163814</v>
      </c>
    </row>
    <row r="2355" spans="1:49" x14ac:dyDescent="0.2">
      <c r="A2355" s="338">
        <v>0.39314516129032256</v>
      </c>
      <c r="AV2355" s="340"/>
      <c r="AW2355" s="183">
        <v>43.410256410256409</v>
      </c>
    </row>
    <row r="2356" spans="1:49" x14ac:dyDescent="0.2">
      <c r="A2356" s="339">
        <v>0.35566706021251476</v>
      </c>
      <c r="AV2356" s="341"/>
      <c r="AW2356" s="185">
        <v>44.54771784232365</v>
      </c>
    </row>
    <row r="2357" spans="1:49" x14ac:dyDescent="0.2">
      <c r="A2357" s="338">
        <v>1.6048565121412803</v>
      </c>
      <c r="AV2357" s="340"/>
      <c r="AW2357" s="183">
        <v>66.17606602475928</v>
      </c>
    </row>
    <row r="2358" spans="1:49" x14ac:dyDescent="0.2">
      <c r="A2358" s="339">
        <v>0.54848046309696097</v>
      </c>
      <c r="AV2358" s="341"/>
      <c r="AW2358" s="185">
        <v>45.250659630606862</v>
      </c>
    </row>
    <row r="2359" spans="1:49" x14ac:dyDescent="0.2">
      <c r="A2359" s="338">
        <v>1.4397435897435897</v>
      </c>
      <c r="AV2359" s="340"/>
      <c r="AW2359" s="183">
        <v>66.852181656277821</v>
      </c>
    </row>
    <row r="2360" spans="1:49" x14ac:dyDescent="0.2">
      <c r="A2360" s="339">
        <v>1.3753333333333333</v>
      </c>
      <c r="AV2360" s="341"/>
      <c r="AW2360" s="185">
        <v>66.505089675230252</v>
      </c>
    </row>
    <row r="2361" spans="1:49" x14ac:dyDescent="0.2">
      <c r="A2361" s="338">
        <v>1.4735837046467217</v>
      </c>
      <c r="AV2361" s="340"/>
      <c r="AW2361" s="183">
        <v>67.602591792656582</v>
      </c>
    </row>
    <row r="2362" spans="1:49" x14ac:dyDescent="0.2">
      <c r="A2362" s="339">
        <v>1.4483471074380165</v>
      </c>
      <c r="AV2362" s="341"/>
      <c r="AW2362" s="185">
        <v>66.533523537803134</v>
      </c>
    </row>
    <row r="2363" spans="1:49" x14ac:dyDescent="0.2">
      <c r="A2363" s="338">
        <v>1.1351888667992047</v>
      </c>
      <c r="AV2363" s="340"/>
      <c r="AW2363" s="183">
        <v>65.253940455341507</v>
      </c>
    </row>
    <row r="2364" spans="1:49" x14ac:dyDescent="0.2">
      <c r="A2364" s="339">
        <v>1.1429787234042552</v>
      </c>
      <c r="AV2364" s="341"/>
      <c r="AW2364" s="185">
        <v>66.064780342516755</v>
      </c>
    </row>
    <row r="2365" spans="1:49" x14ac:dyDescent="0.2">
      <c r="A2365" s="338">
        <v>0.50120288692862869</v>
      </c>
      <c r="AV2365" s="340"/>
      <c r="AW2365" s="183">
        <v>44.607999999999997</v>
      </c>
    </row>
    <row r="2366" spans="1:49" x14ac:dyDescent="0.2">
      <c r="A2366" s="339">
        <v>0.2030034861893269</v>
      </c>
      <c r="AV2366" s="341"/>
      <c r="AW2366" s="185">
        <v>34.684280052840158</v>
      </c>
    </row>
    <row r="2367" spans="1:49" x14ac:dyDescent="0.2">
      <c r="A2367" s="338">
        <v>1.6539845758354756</v>
      </c>
      <c r="AV2367" s="340"/>
      <c r="AW2367" s="183">
        <v>67.219769972023627</v>
      </c>
    </row>
    <row r="2368" spans="1:49" x14ac:dyDescent="0.2">
      <c r="A2368" s="339">
        <v>2.8649350649350649</v>
      </c>
      <c r="AV2368" s="341"/>
      <c r="AW2368" s="185">
        <v>64.986400725294658</v>
      </c>
    </row>
    <row r="2369" spans="1:50" x14ac:dyDescent="0.2">
      <c r="A2369" s="338">
        <v>0.69945355191256831</v>
      </c>
      <c r="AV2369" s="340"/>
      <c r="AW2369" s="183">
        <v>53.90625</v>
      </c>
    </row>
    <row r="2370" spans="1:50" x14ac:dyDescent="0.2">
      <c r="A2370" s="336">
        <v>1.1154891304347827</v>
      </c>
      <c r="AL2370" s="269"/>
      <c r="AX2370" s="183">
        <v>58.221680876979292</v>
      </c>
    </row>
    <row r="2371" spans="1:50" x14ac:dyDescent="0.2">
      <c r="A2371" s="337">
        <v>0.37342698273339187</v>
      </c>
      <c r="AL2371" s="270"/>
      <c r="AX2371" s="185">
        <v>44.420062695924763</v>
      </c>
    </row>
    <row r="2372" spans="1:50" x14ac:dyDescent="0.2">
      <c r="A2372" s="336">
        <v>0.78033980582524276</v>
      </c>
      <c r="AL2372" s="269"/>
      <c r="AX2372" s="183">
        <v>53.048211508553656</v>
      </c>
    </row>
    <row r="2373" spans="1:50" x14ac:dyDescent="0.2">
      <c r="A2373" s="337">
        <v>0.31433314886552299</v>
      </c>
      <c r="AL2373" s="270"/>
      <c r="AX2373" s="185">
        <v>40.70422535211268</v>
      </c>
    </row>
    <row r="2374" spans="1:50" x14ac:dyDescent="0.2">
      <c r="A2374" s="336">
        <v>1.9037725533078185</v>
      </c>
      <c r="AL2374" s="269"/>
      <c r="AX2374" s="183">
        <v>66.400057438253882</v>
      </c>
    </row>
    <row r="2375" spans="1:50" x14ac:dyDescent="0.2">
      <c r="A2375" s="337">
        <v>0.45264847512038525</v>
      </c>
      <c r="AL2375" s="270"/>
      <c r="AX2375" s="185">
        <v>48.251773049645394</v>
      </c>
    </row>
    <row r="2376" spans="1:50" x14ac:dyDescent="0.2">
      <c r="A2376" s="336">
        <v>1.3272171253822631</v>
      </c>
      <c r="AL2376" s="269"/>
      <c r="AX2376" s="183">
        <v>66.654377880184327</v>
      </c>
    </row>
    <row r="2377" spans="1:50" x14ac:dyDescent="0.2">
      <c r="A2377" s="337">
        <v>1.1725417439703154</v>
      </c>
      <c r="AL2377" s="270"/>
      <c r="AX2377" s="185">
        <v>63.734177215189874</v>
      </c>
    </row>
    <row r="2378" spans="1:50" x14ac:dyDescent="0.2">
      <c r="A2378" s="336">
        <v>1.701525054466231</v>
      </c>
      <c r="AL2378" s="269"/>
      <c r="AX2378" s="183">
        <v>57.976952624839946</v>
      </c>
    </row>
    <row r="2379" spans="1:50" x14ac:dyDescent="0.2">
      <c r="A2379" s="337">
        <v>1.151404786680541</v>
      </c>
      <c r="AL2379" s="270"/>
      <c r="AX2379" s="185">
        <v>65.04970628106642</v>
      </c>
    </row>
    <row r="2380" spans="1:50" x14ac:dyDescent="0.2">
      <c r="A2380" s="336">
        <v>1.2733293196869355</v>
      </c>
      <c r="AL2380" s="269"/>
      <c r="AX2380" s="183">
        <v>65.557919621749406</v>
      </c>
    </row>
    <row r="2381" spans="1:50" x14ac:dyDescent="0.2">
      <c r="A2381" s="337">
        <v>0.26611622737376944</v>
      </c>
      <c r="AL2381" s="270"/>
      <c r="AX2381" s="185">
        <v>33.150357995226727</v>
      </c>
    </row>
    <row r="2382" spans="1:50" x14ac:dyDescent="0.2">
      <c r="A2382" s="336">
        <v>0.31047381546134661</v>
      </c>
      <c r="AL2382" s="269"/>
      <c r="AX2382" s="183">
        <v>38.800200803212853</v>
      </c>
    </row>
    <row r="2383" spans="1:50" x14ac:dyDescent="0.2">
      <c r="A2383" s="337">
        <v>0.310126582278481</v>
      </c>
      <c r="AL2383" s="270"/>
      <c r="AX2383" s="185">
        <v>37.169544740973315</v>
      </c>
    </row>
    <row r="2384" spans="1:50" x14ac:dyDescent="0.2">
      <c r="A2384" s="336">
        <v>0.44542772861356933</v>
      </c>
      <c r="AL2384" s="269"/>
      <c r="AX2384" s="183">
        <v>43.62582781456954</v>
      </c>
    </row>
    <row r="2385" spans="1:50" x14ac:dyDescent="0.2">
      <c r="A2385" s="337">
        <v>1.1561302681992338</v>
      </c>
      <c r="AL2385" s="270"/>
      <c r="AX2385" s="185">
        <v>66.421706710853357</v>
      </c>
    </row>
    <row r="2386" spans="1:50" x14ac:dyDescent="0.2">
      <c r="A2386" s="336">
        <v>1.3061480552070264</v>
      </c>
      <c r="AL2386" s="269"/>
      <c r="AX2386" s="183">
        <v>58.41978866474544</v>
      </c>
    </row>
    <row r="2387" spans="1:50" x14ac:dyDescent="0.2">
      <c r="A2387" s="337">
        <v>1.3292117465224111</v>
      </c>
      <c r="AL2387" s="270"/>
      <c r="AX2387" s="185">
        <v>59.186046511627907</v>
      </c>
    </row>
    <row r="2388" spans="1:50" x14ac:dyDescent="0.2">
      <c r="A2388" s="336">
        <v>1.7300613496932515</v>
      </c>
      <c r="AL2388" s="269"/>
      <c r="AX2388" s="183">
        <v>55.98936170212766</v>
      </c>
    </row>
    <row r="2389" spans="1:50" x14ac:dyDescent="0.2">
      <c r="A2389" s="337">
        <v>0.46739130434782611</v>
      </c>
      <c r="AL2389" s="270"/>
      <c r="AX2389" s="185">
        <v>41.149870801033593</v>
      </c>
    </row>
    <row r="2390" spans="1:50" x14ac:dyDescent="0.2">
      <c r="A2390" s="336">
        <v>0.37622789783889982</v>
      </c>
      <c r="AL2390" s="269"/>
      <c r="AX2390" s="183">
        <v>42.010443864229764</v>
      </c>
    </row>
    <row r="2391" spans="1:50" x14ac:dyDescent="0.2">
      <c r="A2391" s="337">
        <v>0.20964860035735558</v>
      </c>
      <c r="AL2391" s="270"/>
      <c r="AX2391" s="185">
        <v>37.386363636363633</v>
      </c>
    </row>
    <row r="2392" spans="1:50" x14ac:dyDescent="0.2">
      <c r="A2392" s="336">
        <v>0.42848820273812993</v>
      </c>
      <c r="AL2392" s="269"/>
      <c r="AX2392" s="183">
        <v>45.484024473147521</v>
      </c>
    </row>
    <row r="2393" spans="1:50" x14ac:dyDescent="0.2">
      <c r="A2393" s="337">
        <v>1.153061224489796</v>
      </c>
      <c r="AL2393" s="270"/>
      <c r="AX2393" s="185">
        <v>65.150442477876112</v>
      </c>
    </row>
    <row r="2394" spans="1:50" x14ac:dyDescent="0.2">
      <c r="A2394" s="336">
        <v>0.5840418574231524</v>
      </c>
      <c r="AL2394" s="269"/>
      <c r="AX2394" s="183">
        <v>50.350503919372898</v>
      </c>
    </row>
    <row r="2395" spans="1:50" x14ac:dyDescent="0.2">
      <c r="A2395" s="337">
        <v>1.5616641901931649</v>
      </c>
      <c r="AL2395" s="270"/>
      <c r="AX2395" s="185">
        <v>67.221693625118931</v>
      </c>
    </row>
    <row r="2396" spans="1:50" x14ac:dyDescent="0.2">
      <c r="A2396" s="336">
        <v>0.35324015247776364</v>
      </c>
      <c r="AL2396" s="269"/>
      <c r="AX2396" s="183">
        <v>47.388489208633096</v>
      </c>
    </row>
    <row r="2397" spans="1:50" x14ac:dyDescent="0.2">
      <c r="A2397" s="337">
        <v>1.7278688524590164</v>
      </c>
      <c r="AL2397" s="270"/>
      <c r="AX2397" s="185">
        <v>69.146110056925991</v>
      </c>
    </row>
    <row r="2398" spans="1:50" x14ac:dyDescent="0.2">
      <c r="A2398" s="336">
        <v>1.6</v>
      </c>
      <c r="AL2398" s="269"/>
      <c r="AX2398" s="183">
        <v>65.690165876777257</v>
      </c>
    </row>
    <row r="2399" spans="1:50" x14ac:dyDescent="0.2">
      <c r="A2399" s="337">
        <v>1.5935727788279772</v>
      </c>
      <c r="AL2399" s="270"/>
      <c r="AX2399" s="185">
        <v>68.760379596678533</v>
      </c>
    </row>
    <row r="2400" spans="1:50" x14ac:dyDescent="0.2">
      <c r="A2400" s="336">
        <v>1.5362637362637364</v>
      </c>
      <c r="AL2400" s="269"/>
      <c r="AX2400" s="183">
        <v>68.469241773962807</v>
      </c>
    </row>
    <row r="2401" spans="1:50" x14ac:dyDescent="0.2">
      <c r="A2401" s="337">
        <v>0.83586206896551729</v>
      </c>
      <c r="AL2401" s="270"/>
      <c r="AX2401" s="185">
        <v>56.996699669966993</v>
      </c>
    </row>
    <row r="2402" spans="1:50" x14ac:dyDescent="0.2">
      <c r="A2402" s="336">
        <v>0.41387900355871887</v>
      </c>
      <c r="AL2402" s="269"/>
      <c r="AX2402" s="183">
        <v>47.532244196044715</v>
      </c>
    </row>
    <row r="2403" spans="1:50" x14ac:dyDescent="0.2">
      <c r="A2403" s="337">
        <v>1.0353675450762829</v>
      </c>
      <c r="AL2403" s="270"/>
      <c r="AX2403" s="185">
        <v>66.423308774279974</v>
      </c>
    </row>
    <row r="2404" spans="1:50" x14ac:dyDescent="0.2">
      <c r="A2404" s="336">
        <v>0.50484809308338718</v>
      </c>
      <c r="AL2404" s="269"/>
      <c r="AX2404" s="183">
        <v>51.252240717029451</v>
      </c>
    </row>
    <row r="2405" spans="1:50" x14ac:dyDescent="0.2">
      <c r="A2405" s="337">
        <v>0.54712643678160922</v>
      </c>
      <c r="AL2405" s="270"/>
      <c r="AX2405" s="185">
        <v>52.180672268907564</v>
      </c>
    </row>
    <row r="2406" spans="1:50" x14ac:dyDescent="0.2">
      <c r="A2406" s="336">
        <v>0.83574879227053145</v>
      </c>
      <c r="AL2406" s="269"/>
      <c r="AX2406" s="183">
        <v>61.425818882466281</v>
      </c>
    </row>
    <row r="2407" spans="1:50" x14ac:dyDescent="0.2">
      <c r="A2407" s="337">
        <v>0.7396280400572246</v>
      </c>
      <c r="AL2407" s="270"/>
      <c r="AX2407" s="185">
        <v>54.922630560928432</v>
      </c>
    </row>
    <row r="2408" spans="1:50" x14ac:dyDescent="0.2">
      <c r="A2408" s="336">
        <v>0.93592677345537756</v>
      </c>
      <c r="AL2408" s="269"/>
      <c r="AX2408" s="183">
        <v>63.325183374083132</v>
      </c>
    </row>
    <row r="2409" spans="1:50" x14ac:dyDescent="0.2">
      <c r="A2409" s="337">
        <v>0.66307106598984766</v>
      </c>
      <c r="AL2409" s="270"/>
      <c r="AX2409" s="185">
        <v>54.258373205741627</v>
      </c>
    </row>
    <row r="2410" spans="1:50" x14ac:dyDescent="0.2">
      <c r="A2410" s="336">
        <v>1.5743440233236152</v>
      </c>
      <c r="AL2410" s="269"/>
      <c r="AX2410" s="183">
        <v>69.277777777777771</v>
      </c>
    </row>
    <row r="2411" spans="1:50" x14ac:dyDescent="0.2">
      <c r="A2411" s="337">
        <v>0.58221680876979298</v>
      </c>
      <c r="AL2411" s="270"/>
      <c r="AX2411" s="185">
        <v>52.594142259414227</v>
      </c>
    </row>
    <row r="2412" spans="1:50" x14ac:dyDescent="0.2">
      <c r="A2412" s="336">
        <v>0.75858369098712441</v>
      </c>
      <c r="AL2412" s="269"/>
      <c r="AX2412" s="183">
        <v>54.502121640735503</v>
      </c>
    </row>
    <row r="2413" spans="1:50" x14ac:dyDescent="0.2">
      <c r="A2413" s="337">
        <v>0.30576244609956882</v>
      </c>
      <c r="AL2413" s="270"/>
      <c r="AX2413" s="185">
        <v>40.825641025641026</v>
      </c>
    </row>
    <row r="2414" spans="1:50" x14ac:dyDescent="0.2">
      <c r="A2414" s="336">
        <v>1.6460807600950118</v>
      </c>
      <c r="AL2414" s="269"/>
      <c r="AX2414" s="183">
        <v>66.233766233766232</v>
      </c>
    </row>
    <row r="2415" spans="1:50" x14ac:dyDescent="0.2">
      <c r="A2415" s="337">
        <v>1.2619926199261993</v>
      </c>
      <c r="AL2415" s="270"/>
      <c r="AX2415" s="185">
        <v>65.497076023391813</v>
      </c>
    </row>
    <row r="2416" spans="1:50" x14ac:dyDescent="0.2">
      <c r="A2416" s="336">
        <v>1.15420780441937</v>
      </c>
      <c r="AL2416" s="269"/>
      <c r="AX2416" s="183">
        <v>65.818737270875758</v>
      </c>
    </row>
    <row r="2417" spans="1:50" x14ac:dyDescent="0.2">
      <c r="A2417" s="337">
        <v>0.29978925184404637</v>
      </c>
      <c r="AL2417" s="270"/>
      <c r="AX2417" s="185">
        <v>42.381370826010546</v>
      </c>
    </row>
    <row r="2418" spans="1:50" x14ac:dyDescent="0.2">
      <c r="A2418" s="336">
        <v>0.44722524483133841</v>
      </c>
      <c r="AL2418" s="269"/>
      <c r="AX2418" s="183">
        <v>48.402270884022705</v>
      </c>
    </row>
    <row r="2419" spans="1:50" x14ac:dyDescent="0.2">
      <c r="A2419" s="337">
        <v>1.6854082998661313</v>
      </c>
      <c r="AL2419" s="270"/>
      <c r="AX2419" s="185">
        <v>69.257347100873716</v>
      </c>
    </row>
    <row r="2420" spans="1:50" x14ac:dyDescent="0.2">
      <c r="A2420" s="336">
        <v>1.2348690153568203</v>
      </c>
      <c r="AL2420" s="269"/>
      <c r="AX2420" s="183">
        <v>66.686174103877107</v>
      </c>
    </row>
    <row r="2421" spans="1:50" x14ac:dyDescent="0.2">
      <c r="A2421" s="337">
        <v>0.49768160741885625</v>
      </c>
      <c r="AL2421" s="270"/>
      <c r="AX2421" s="185">
        <v>44.363354037267079</v>
      </c>
    </row>
    <row r="2422" spans="1:50" x14ac:dyDescent="0.2">
      <c r="A2422" s="336">
        <v>0.77362893815635936</v>
      </c>
      <c r="AL2422" s="269"/>
      <c r="AX2422" s="183">
        <v>55.128205128205131</v>
      </c>
    </row>
    <row r="2423" spans="1:50" x14ac:dyDescent="0.2">
      <c r="A2423" s="337">
        <v>1.3661071143085532</v>
      </c>
      <c r="AL2423" s="270"/>
      <c r="AX2423" s="185">
        <v>66.266822703335279</v>
      </c>
    </row>
    <row r="2424" spans="1:50" x14ac:dyDescent="0.2">
      <c r="A2424" s="336">
        <v>1.1004672897196262</v>
      </c>
      <c r="AL2424" s="269"/>
      <c r="AX2424" s="183">
        <v>65.392781316348191</v>
      </c>
    </row>
    <row r="2425" spans="1:50" x14ac:dyDescent="0.2">
      <c r="A2425" s="337">
        <v>0.36212624584717606</v>
      </c>
      <c r="AL2425" s="270"/>
      <c r="AX2425" s="185">
        <v>41.944954128440365</v>
      </c>
    </row>
    <row r="2426" spans="1:50" x14ac:dyDescent="0.2">
      <c r="A2426" s="336">
        <v>0.49354081033470348</v>
      </c>
      <c r="AL2426" s="269"/>
      <c r="AX2426" s="183">
        <v>52.52825698988697</v>
      </c>
    </row>
    <row r="2427" spans="1:50" x14ac:dyDescent="0.2">
      <c r="A2427" s="337">
        <v>0.43480861244019137</v>
      </c>
      <c r="AL2427" s="270"/>
      <c r="AX2427" s="185">
        <v>49.65612104539202</v>
      </c>
    </row>
    <row r="2428" spans="1:50" x14ac:dyDescent="0.2">
      <c r="A2428" s="336">
        <v>0.36254295532646047</v>
      </c>
      <c r="AL2428" s="269"/>
      <c r="AX2428" s="183">
        <v>45.153238546603475</v>
      </c>
    </row>
    <row r="2429" spans="1:50" x14ac:dyDescent="0.2">
      <c r="A2429" s="337">
        <v>0.38058551617873654</v>
      </c>
      <c r="AL2429" s="270"/>
      <c r="AX2429" s="185">
        <v>47.665317139001353</v>
      </c>
    </row>
    <row r="2430" spans="1:50" x14ac:dyDescent="0.2">
      <c r="A2430" s="336">
        <v>1.7088323353293413</v>
      </c>
      <c r="AL2430" s="269"/>
      <c r="AX2430" s="183">
        <v>62.505475251861583</v>
      </c>
    </row>
    <row r="2431" spans="1:50" x14ac:dyDescent="0.2">
      <c r="A2431" s="337">
        <v>1.4684684684684686</v>
      </c>
      <c r="AL2431" s="270"/>
      <c r="AX2431" s="185">
        <v>63.058720420683613</v>
      </c>
    </row>
    <row r="2432" spans="1:50" x14ac:dyDescent="0.2">
      <c r="A2432" s="336">
        <v>1.3687064291247095</v>
      </c>
      <c r="AL2432" s="269"/>
      <c r="AX2432" s="183">
        <v>60.147142048670062</v>
      </c>
    </row>
    <row r="2433" spans="1:51" x14ac:dyDescent="0.2">
      <c r="A2433" s="337">
        <v>0.51301749893299187</v>
      </c>
      <c r="AL2433" s="270"/>
      <c r="AX2433" s="185">
        <v>51.921797004991681</v>
      </c>
    </row>
    <row r="2434" spans="1:51" x14ac:dyDescent="0.2">
      <c r="A2434" s="336">
        <v>1.6949006050129645</v>
      </c>
      <c r="AL2434" s="269"/>
      <c r="AX2434" s="183">
        <v>65.719530851606322</v>
      </c>
    </row>
    <row r="2435" spans="1:51" x14ac:dyDescent="0.2">
      <c r="A2435" s="337">
        <v>1.266934046345811</v>
      </c>
      <c r="AL2435" s="270"/>
      <c r="AX2435" s="185">
        <v>65.485754484699257</v>
      </c>
    </row>
    <row r="2436" spans="1:51" x14ac:dyDescent="0.2">
      <c r="A2436" s="336">
        <v>0.87532467532467528</v>
      </c>
      <c r="AL2436" s="269"/>
      <c r="AY2436" s="183">
        <v>56.498516320474778</v>
      </c>
    </row>
    <row r="2437" spans="1:51" x14ac:dyDescent="0.2">
      <c r="A2437" s="337">
        <v>1.9479467900520533</v>
      </c>
      <c r="AL2437" s="270"/>
      <c r="AY2437" s="185">
        <v>67.035926365795731</v>
      </c>
    </row>
    <row r="2438" spans="1:51" x14ac:dyDescent="0.2">
      <c r="A2438" s="336">
        <v>2.17296511627907</v>
      </c>
      <c r="AL2438" s="269"/>
      <c r="AY2438" s="183">
        <v>65.424749163879596</v>
      </c>
    </row>
    <row r="2439" spans="1:51" x14ac:dyDescent="0.2">
      <c r="A2439" s="337">
        <v>1.3151041666666667</v>
      </c>
      <c r="AL2439" s="270"/>
      <c r="AY2439" s="185">
        <v>67.736633663366334</v>
      </c>
    </row>
    <row r="2440" spans="1:51" x14ac:dyDescent="0.2">
      <c r="A2440" s="336">
        <v>0.36389521640091116</v>
      </c>
      <c r="AL2440" s="269"/>
      <c r="AY2440" s="183">
        <v>41.300469483568072</v>
      </c>
    </row>
    <row r="2441" spans="1:51" x14ac:dyDescent="0.2">
      <c r="A2441" s="337">
        <v>0.67942583732057416</v>
      </c>
      <c r="AL2441" s="270"/>
      <c r="AY2441" s="185">
        <v>49.718309859154928</v>
      </c>
    </row>
    <row r="2442" spans="1:51" x14ac:dyDescent="0.2">
      <c r="A2442" s="336">
        <v>0.54261363636363635</v>
      </c>
      <c r="AL2442" s="269"/>
      <c r="AY2442" s="183">
        <v>48.005235602094238</v>
      </c>
    </row>
    <row r="2443" spans="1:51" x14ac:dyDescent="0.2">
      <c r="A2443" s="337">
        <v>0.34486266531027465</v>
      </c>
      <c r="AL2443" s="270"/>
      <c r="AY2443" s="185">
        <v>42.30088495575221</v>
      </c>
    </row>
    <row r="2444" spans="1:51" x14ac:dyDescent="0.2">
      <c r="A2444" s="336">
        <v>1.9219219219219219</v>
      </c>
      <c r="AL2444" s="269"/>
      <c r="AY2444" s="183">
        <v>57.1875</v>
      </c>
    </row>
    <row r="2445" spans="1:51" x14ac:dyDescent="0.2">
      <c r="A2445" s="337">
        <v>2.1887675507020279</v>
      </c>
      <c r="AL2445" s="270"/>
      <c r="AY2445" s="185">
        <v>55.869565217391305</v>
      </c>
    </row>
    <row r="2446" spans="1:51" x14ac:dyDescent="0.2">
      <c r="A2446" s="336">
        <v>0.37667304015296366</v>
      </c>
      <c r="AL2446" s="269"/>
      <c r="AY2446" s="183">
        <v>41.394247038917086</v>
      </c>
    </row>
    <row r="2447" spans="1:51" x14ac:dyDescent="0.2">
      <c r="A2447" s="337">
        <v>0.39935717155484129</v>
      </c>
      <c r="AL2447" s="270"/>
      <c r="AY2447" s="185">
        <v>45.150905432595572</v>
      </c>
    </row>
    <row r="2448" spans="1:51" x14ac:dyDescent="0.2">
      <c r="A2448" s="336">
        <v>1.2558386411889597</v>
      </c>
      <c r="AL2448" s="269"/>
      <c r="AY2448" s="183">
        <v>61.910397295012679</v>
      </c>
    </row>
    <row r="2449" spans="1:51" x14ac:dyDescent="0.2">
      <c r="A2449" s="337">
        <v>1.1099830795262267</v>
      </c>
      <c r="AL2449" s="270"/>
      <c r="AY2449" s="185">
        <v>62.278963414634148</v>
      </c>
    </row>
    <row r="2450" spans="1:51" x14ac:dyDescent="0.2">
      <c r="A2450" s="336">
        <v>0.76835573940020685</v>
      </c>
      <c r="AL2450" s="269"/>
      <c r="AY2450" s="183">
        <v>58.321668909825036</v>
      </c>
    </row>
    <row r="2451" spans="1:51" x14ac:dyDescent="0.2">
      <c r="A2451" s="337">
        <v>1.3029259896729777</v>
      </c>
      <c r="AL2451" s="270"/>
      <c r="AY2451" s="185">
        <v>62.754293262879791</v>
      </c>
    </row>
    <row r="2452" spans="1:51" x14ac:dyDescent="0.2">
      <c r="A2452" s="336">
        <v>0.99404761904761907</v>
      </c>
      <c r="AL2452" s="269"/>
      <c r="AY2452" s="183">
        <v>64.005322687957417</v>
      </c>
    </row>
    <row r="2453" spans="1:51" x14ac:dyDescent="0.2">
      <c r="A2453" s="337">
        <v>0.76750216076058775</v>
      </c>
      <c r="AL2453" s="270"/>
      <c r="AY2453" s="185">
        <v>55.292792792792795</v>
      </c>
    </row>
    <row r="2454" spans="1:51" x14ac:dyDescent="0.2">
      <c r="A2454" s="336">
        <v>0.4925373134328358</v>
      </c>
      <c r="AL2454" s="269"/>
      <c r="AY2454" s="183">
        <v>47.37967914438503</v>
      </c>
    </row>
    <row r="2455" spans="1:51" x14ac:dyDescent="0.2">
      <c r="A2455" s="337">
        <v>0.49628982976865998</v>
      </c>
      <c r="AL2455" s="270"/>
      <c r="AY2455" s="185">
        <v>47.789504544121961</v>
      </c>
    </row>
    <row r="2456" spans="1:51" x14ac:dyDescent="0.2">
      <c r="A2456" s="336">
        <v>1.2337383845604002</v>
      </c>
      <c r="AL2456" s="269"/>
      <c r="AY2456" s="183">
        <v>64.850521436848197</v>
      </c>
    </row>
    <row r="2457" spans="1:51" x14ac:dyDescent="0.2">
      <c r="A2457" s="337">
        <v>1.3876811594202898</v>
      </c>
      <c r="AL2457" s="270"/>
      <c r="AY2457" s="185">
        <v>56.533942558746737</v>
      </c>
    </row>
    <row r="2458" spans="1:51" x14ac:dyDescent="0.2">
      <c r="A2458" s="336">
        <v>0.33375314861460958</v>
      </c>
      <c r="AL2458" s="269"/>
      <c r="AY2458" s="183">
        <v>43.750943396226418</v>
      </c>
    </row>
    <row r="2459" spans="1:51" x14ac:dyDescent="0.2">
      <c r="A2459" s="337">
        <v>1.3997867803837953</v>
      </c>
      <c r="AL2459" s="270"/>
      <c r="AY2459" s="185">
        <v>64.08225437928408</v>
      </c>
    </row>
    <row r="2460" spans="1:51" x14ac:dyDescent="0.2">
      <c r="A2460" s="336">
        <v>1.1420454545454546</v>
      </c>
      <c r="AL2460" s="269"/>
      <c r="AY2460" s="183">
        <v>64.004975124378106</v>
      </c>
    </row>
    <row r="2461" spans="1:51" x14ac:dyDescent="0.2">
      <c r="A2461" s="337">
        <v>1.3568726355611602</v>
      </c>
      <c r="AL2461" s="270"/>
      <c r="AY2461" s="185">
        <v>64.758364312267659</v>
      </c>
    </row>
    <row r="2462" spans="1:51" x14ac:dyDescent="0.2">
      <c r="A2462" s="336">
        <v>1.228486646884273</v>
      </c>
      <c r="AL2462" s="269"/>
      <c r="AY2462" s="183">
        <v>65.79710144927536</v>
      </c>
    </row>
    <row r="2463" spans="1:51" x14ac:dyDescent="0.2">
      <c r="A2463" s="337">
        <v>0.90189125295508277</v>
      </c>
      <c r="AL2463" s="270"/>
      <c r="AY2463" s="185">
        <v>61.349934469200527</v>
      </c>
    </row>
    <row r="2464" spans="1:51" x14ac:dyDescent="0.2">
      <c r="A2464" s="336">
        <v>0.97476340694006314</v>
      </c>
      <c r="AL2464" s="269"/>
      <c r="AY2464" s="183">
        <v>63.511326860841422</v>
      </c>
    </row>
    <row r="2465" spans="1:52" x14ac:dyDescent="0.2">
      <c r="A2465" s="337">
        <v>0.25490816972767577</v>
      </c>
      <c r="AL2465" s="270"/>
      <c r="AY2465" s="185">
        <v>38.961490683229812</v>
      </c>
    </row>
    <row r="2466" spans="1:52" x14ac:dyDescent="0.2">
      <c r="A2466" s="336">
        <v>1.348804500703235</v>
      </c>
      <c r="AL2466" s="269"/>
      <c r="AY2466" s="183">
        <v>65.044143204727149</v>
      </c>
    </row>
    <row r="2467" spans="1:52" x14ac:dyDescent="0.2">
      <c r="A2467" s="337">
        <v>1.3689320388349515</v>
      </c>
      <c r="AL2467" s="270"/>
      <c r="AY2467" s="185">
        <v>65.400149309443819</v>
      </c>
    </row>
    <row r="2468" spans="1:52" x14ac:dyDescent="0.2">
      <c r="A2468" s="336">
        <v>1.6108927568781584</v>
      </c>
      <c r="AL2468" s="269"/>
      <c r="AY2468" s="183">
        <v>66</v>
      </c>
    </row>
    <row r="2469" spans="1:52" x14ac:dyDescent="0.2">
      <c r="A2469" s="337">
        <v>1.6386696730552424</v>
      </c>
      <c r="AL2469" s="270"/>
      <c r="AY2469" s="185">
        <v>67.002751977984175</v>
      </c>
    </row>
    <row r="2470" spans="1:52" x14ac:dyDescent="0.2">
      <c r="A2470" s="336">
        <v>1.7458893871449925</v>
      </c>
      <c r="AL2470" s="269"/>
      <c r="AY2470" s="183">
        <v>67.44606164383562</v>
      </c>
    </row>
    <row r="2471" spans="1:52" x14ac:dyDescent="0.2">
      <c r="A2471" s="337">
        <v>1.5546159267089499</v>
      </c>
      <c r="AL2471" s="270"/>
      <c r="AY2471" s="185">
        <v>67.199909338168638</v>
      </c>
    </row>
    <row r="2472" spans="1:52" x14ac:dyDescent="0.2">
      <c r="A2472" s="336">
        <v>0.93309222423146476</v>
      </c>
      <c r="AL2472" s="269"/>
      <c r="AZ2472" s="183">
        <v>56.007751937984494</v>
      </c>
    </row>
    <row r="2473" spans="1:52" x14ac:dyDescent="0.2">
      <c r="A2473" s="337">
        <v>0.50939849624060152</v>
      </c>
      <c r="AL2473" s="270"/>
      <c r="AZ2473" s="185">
        <v>41.623616236162363</v>
      </c>
    </row>
    <row r="2474" spans="1:52" x14ac:dyDescent="0.2">
      <c r="A2474" s="336">
        <v>1.0678851174934725</v>
      </c>
      <c r="AL2474" s="269"/>
      <c r="AZ2474" s="183">
        <v>56.393031784841078</v>
      </c>
    </row>
    <row r="2475" spans="1:52" x14ac:dyDescent="0.2">
      <c r="A2475" s="337">
        <v>0.50844594594594594</v>
      </c>
      <c r="AL2475" s="270"/>
      <c r="AZ2475" s="185">
        <v>41.156146179401993</v>
      </c>
    </row>
    <row r="2476" spans="1:52" x14ac:dyDescent="0.2">
      <c r="A2476" s="336">
        <v>1.8214519293655984</v>
      </c>
      <c r="AL2476" s="269"/>
      <c r="AZ2476" s="183">
        <v>65.788868940754043</v>
      </c>
    </row>
    <row r="2477" spans="1:52" x14ac:dyDescent="0.2">
      <c r="A2477" s="337">
        <v>1.3525594808940158</v>
      </c>
      <c r="AL2477" s="270"/>
      <c r="AZ2477" s="185">
        <v>61.099680170575695</v>
      </c>
    </row>
    <row r="2478" spans="1:52" x14ac:dyDescent="0.2">
      <c r="A2478" s="336">
        <v>1.2062055591467356</v>
      </c>
      <c r="AL2478" s="269"/>
      <c r="AZ2478" s="183">
        <v>54.986066452304392</v>
      </c>
    </row>
    <row r="2479" spans="1:52" x14ac:dyDescent="0.2">
      <c r="A2479" s="337">
        <v>1.2314049586776858</v>
      </c>
      <c r="AL2479" s="270"/>
      <c r="AZ2479" s="185">
        <v>62.20022371364653</v>
      </c>
    </row>
    <row r="2480" spans="1:52" x14ac:dyDescent="0.2">
      <c r="A2480" s="336">
        <v>0.30067476383265856</v>
      </c>
      <c r="AL2480" s="269"/>
      <c r="AZ2480" s="183">
        <v>40.646319569120287</v>
      </c>
    </row>
    <row r="2481" spans="1:52" x14ac:dyDescent="0.2">
      <c r="A2481" s="337">
        <v>1.17578125</v>
      </c>
      <c r="AL2481" s="270"/>
      <c r="AZ2481" s="185">
        <v>61.200442967884825</v>
      </c>
    </row>
    <row r="2482" spans="1:52" x14ac:dyDescent="0.2">
      <c r="A2482" s="336">
        <v>0.82750845546786922</v>
      </c>
      <c r="AL2482" s="269"/>
      <c r="AZ2482" s="183">
        <v>58.200272479564035</v>
      </c>
    </row>
    <row r="2483" spans="1:52" x14ac:dyDescent="0.2">
      <c r="A2483" s="337">
        <v>1.1566858080393765</v>
      </c>
      <c r="AL2483" s="270"/>
      <c r="AZ2483" s="185">
        <v>62.1</v>
      </c>
    </row>
    <row r="2484" spans="1:52" x14ac:dyDescent="0.2">
      <c r="A2484" s="336">
        <v>1.0694249649368863</v>
      </c>
      <c r="AL2484" s="269"/>
      <c r="AZ2484" s="183">
        <v>55.921311475409837</v>
      </c>
    </row>
    <row r="2485" spans="1:52" x14ac:dyDescent="0.2">
      <c r="A2485" s="337">
        <v>1.8150121065375302</v>
      </c>
      <c r="AL2485" s="270"/>
      <c r="AZ2485" s="185">
        <v>65.200106723585918</v>
      </c>
    </row>
    <row r="2486" spans="1:52" x14ac:dyDescent="0.2">
      <c r="A2486" s="336">
        <v>0.81260824385174923</v>
      </c>
      <c r="AL2486" s="269"/>
      <c r="AZ2486" s="183">
        <v>56.999147485080989</v>
      </c>
    </row>
    <row r="2487" spans="1:52" x14ac:dyDescent="0.2">
      <c r="A2487" s="337">
        <v>1.2956636005256241</v>
      </c>
      <c r="AL2487" s="270"/>
      <c r="AZ2487" s="185">
        <v>59.490872210953349</v>
      </c>
    </row>
    <row r="2488" spans="1:52" x14ac:dyDescent="0.2">
      <c r="A2488" s="336">
        <v>1.1531213191990577</v>
      </c>
      <c r="AL2488" s="269"/>
      <c r="AZ2488" s="183">
        <v>63.585291113381004</v>
      </c>
    </row>
    <row r="2489" spans="1:52" x14ac:dyDescent="0.2">
      <c r="A2489" s="184">
        <v>0.52543659832953682</v>
      </c>
      <c r="AL2489" s="359"/>
      <c r="AZ2489" s="185">
        <v>41.262042389210016</v>
      </c>
    </row>
    <row r="2490" spans="1:52" x14ac:dyDescent="0.2">
      <c r="A2490" s="182">
        <v>0.39637462235649545</v>
      </c>
      <c r="AL2490" s="358"/>
      <c r="AZ2490" s="183">
        <v>38.361280487804876</v>
      </c>
    </row>
    <row r="2491" spans="1:52" x14ac:dyDescent="0.2">
      <c r="A2491" s="184">
        <v>0.31733333333333336</v>
      </c>
      <c r="AL2491" s="359"/>
      <c r="AZ2491" s="185">
        <v>36.981792717086833</v>
      </c>
    </row>
    <row r="2492" spans="1:52" x14ac:dyDescent="0.2">
      <c r="A2492" s="182">
        <v>1.6279329608938546</v>
      </c>
      <c r="AL2492" s="358"/>
      <c r="AZ2492" s="183">
        <v>63.199725463280714</v>
      </c>
    </row>
    <row r="2493" spans="1:52" x14ac:dyDescent="0.2">
      <c r="A2493" s="184">
        <v>1.8155339805825244</v>
      </c>
      <c r="AL2493" s="359"/>
      <c r="AZ2493" s="185">
        <v>63.600267379679146</v>
      </c>
    </row>
    <row r="2494" spans="1:52" x14ac:dyDescent="0.2">
      <c r="A2494" s="182">
        <v>0.6522157996146436</v>
      </c>
      <c r="AL2494" s="358"/>
      <c r="AZ2494" s="183">
        <v>50.295420974889218</v>
      </c>
    </row>
    <row r="2495" spans="1:52" x14ac:dyDescent="0.2">
      <c r="A2495" s="184">
        <v>0.83338104780990552</v>
      </c>
      <c r="AL2495" s="359"/>
      <c r="AZ2495" s="185">
        <v>47.138440398488491</v>
      </c>
    </row>
    <row r="2496" spans="1:52" x14ac:dyDescent="0.2">
      <c r="A2496" s="182">
        <v>0.46097560975609758</v>
      </c>
      <c r="AL2496" s="358"/>
      <c r="AZ2496" s="183">
        <v>38.941798941798943</v>
      </c>
    </row>
    <row r="2497" spans="1:53" x14ac:dyDescent="0.2">
      <c r="A2497" s="368">
        <v>0.55952380952380953</v>
      </c>
      <c r="B2497" s="369"/>
      <c r="BA2497" s="370">
        <v>39.090425531914896</v>
      </c>
    </row>
    <row r="2498" spans="1:53" x14ac:dyDescent="0.2">
      <c r="A2498" s="371">
        <v>1.3710843373493975</v>
      </c>
      <c r="B2498" s="372"/>
      <c r="BA2498" s="373">
        <v>59.711775043936733</v>
      </c>
    </row>
    <row r="2499" spans="1:53" x14ac:dyDescent="0.2">
      <c r="A2499" s="368">
        <v>0.30009233610341646</v>
      </c>
      <c r="B2499" s="369"/>
      <c r="BA2499" s="370">
        <v>33.230769230769234</v>
      </c>
    </row>
    <row r="2500" spans="1:53" x14ac:dyDescent="0.2">
      <c r="A2500" s="371">
        <v>1.5942028985507246</v>
      </c>
      <c r="B2500" s="372"/>
      <c r="BA2500" s="373">
        <v>47.387500000000003</v>
      </c>
    </row>
    <row r="2501" spans="1:53" x14ac:dyDescent="0.2">
      <c r="A2501" s="368">
        <v>1.4374445430346052</v>
      </c>
      <c r="B2501" s="369"/>
      <c r="BA2501" s="370">
        <v>46</v>
      </c>
    </row>
    <row r="2502" spans="1:53" x14ac:dyDescent="0.2">
      <c r="A2502" s="371">
        <v>0.61750000000000005</v>
      </c>
      <c r="B2502" s="372"/>
      <c r="BA2502" s="373">
        <v>40.917678812415652</v>
      </c>
    </row>
    <row r="2503" spans="1:53" x14ac:dyDescent="0.2">
      <c r="A2503" s="368">
        <v>0.68942731277533043</v>
      </c>
      <c r="B2503" s="369"/>
      <c r="BA2503" s="370">
        <v>45.485623003194888</v>
      </c>
    </row>
    <row r="2504" spans="1:53" x14ac:dyDescent="0.2">
      <c r="A2504" s="371">
        <v>0.41232696110744893</v>
      </c>
      <c r="B2504" s="372"/>
      <c r="BA2504" s="373">
        <v>34.112709832134293</v>
      </c>
    </row>
    <row r="2505" spans="1:53" x14ac:dyDescent="0.2">
      <c r="A2505" s="368">
        <v>0.38101265822784808</v>
      </c>
      <c r="B2505" s="369"/>
      <c r="BA2505" s="370">
        <v>35.880398671096344</v>
      </c>
    </row>
    <row r="2506" spans="1:53" x14ac:dyDescent="0.2">
      <c r="A2506" s="371">
        <v>2.1331360946745561</v>
      </c>
      <c r="B2506" s="372"/>
      <c r="BA2506" s="373">
        <v>58.475034674063799</v>
      </c>
    </row>
    <row r="2507" spans="1:53" x14ac:dyDescent="0.2">
      <c r="A2507" s="368">
        <v>1.9090909090909092</v>
      </c>
      <c r="B2507" s="369"/>
      <c r="BA2507" s="370">
        <v>58.333333333333336</v>
      </c>
    </row>
    <row r="2508" spans="1:53" x14ac:dyDescent="0.2">
      <c r="A2508" s="371">
        <v>0.39336492890995262</v>
      </c>
      <c r="B2508" s="372"/>
      <c r="BA2508" s="373">
        <v>36</v>
      </c>
    </row>
    <row r="2509" spans="1:53" x14ac:dyDescent="0.2">
      <c r="A2509" s="368">
        <v>0.42766570605187321</v>
      </c>
      <c r="B2509" s="369"/>
      <c r="BA2509" s="370">
        <v>36.293800539083556</v>
      </c>
    </row>
    <row r="2510" spans="1:53" x14ac:dyDescent="0.2">
      <c r="A2510" s="371">
        <v>2.2098540145985401</v>
      </c>
      <c r="B2510" s="372"/>
      <c r="BA2510" s="373">
        <v>59.950454170107349</v>
      </c>
    </row>
    <row r="2511" spans="1:53" x14ac:dyDescent="0.2">
      <c r="A2511" s="368">
        <v>1.705237515225335</v>
      </c>
      <c r="B2511" s="369"/>
      <c r="BA2511" s="370">
        <v>60.2</v>
      </c>
    </row>
    <row r="2512" spans="1:53" x14ac:dyDescent="0.2">
      <c r="A2512" s="371">
        <v>1.7891671520093186</v>
      </c>
      <c r="B2512" s="372"/>
      <c r="BA2512" s="373">
        <v>60.400065104166664</v>
      </c>
    </row>
    <row r="2513" spans="1:54" x14ac:dyDescent="0.2">
      <c r="A2513" s="371">
        <v>1.2560386473429952</v>
      </c>
      <c r="AZ2513" s="380"/>
      <c r="BA2513" s="378"/>
      <c r="BB2513" s="373">
        <v>53.21153846153846</v>
      </c>
    </row>
    <row r="2514" spans="1:54" x14ac:dyDescent="0.2">
      <c r="A2514" s="368">
        <v>1.7669172932330828</v>
      </c>
      <c r="AZ2514" s="381"/>
      <c r="BA2514" s="379"/>
      <c r="BB2514" s="370">
        <v>55.035460992907801</v>
      </c>
    </row>
    <row r="2515" spans="1:54" x14ac:dyDescent="0.2">
      <c r="A2515" s="371">
        <v>0.29411764705882354</v>
      </c>
      <c r="AZ2515" s="380"/>
      <c r="BA2515" s="378"/>
      <c r="BB2515" s="373">
        <v>30.421052631578949</v>
      </c>
    </row>
    <row r="2516" spans="1:54" x14ac:dyDescent="0.2">
      <c r="A2516" s="368">
        <v>0.6518518518518519</v>
      </c>
      <c r="AZ2516" s="381"/>
      <c r="BA2516" s="379"/>
      <c r="BB2516" s="370">
        <v>41.629545454545458</v>
      </c>
    </row>
    <row r="2517" spans="1:54" x14ac:dyDescent="0.2">
      <c r="A2517" s="371">
        <v>0.31418312387791741</v>
      </c>
      <c r="AZ2517" s="380"/>
      <c r="BA2517" s="378"/>
      <c r="BB2517" s="373">
        <v>30.428571428571427</v>
      </c>
    </row>
    <row r="2518" spans="1:54" x14ac:dyDescent="0.2">
      <c r="A2518" s="336">
        <v>0.57291666666666663</v>
      </c>
      <c r="AZ2518" s="382"/>
      <c r="BA2518" s="379"/>
      <c r="BB2518" s="370">
        <v>36.848484848484851</v>
      </c>
    </row>
    <row r="2519" spans="1:54" x14ac:dyDescent="0.2">
      <c r="A2519" s="337">
        <v>0.45200698080279234</v>
      </c>
      <c r="AZ2519" s="383"/>
      <c r="BA2519" s="341"/>
      <c r="BB2519" s="185">
        <v>37.297297297297298</v>
      </c>
    </row>
    <row r="2520" spans="1:54" x14ac:dyDescent="0.2">
      <c r="A2520" s="336">
        <v>0.44871794871794873</v>
      </c>
      <c r="AZ2520" s="382"/>
      <c r="BA2520" s="340"/>
      <c r="BB2520" s="183">
        <v>37.136134453781516</v>
      </c>
    </row>
    <row r="2521" spans="1:54" x14ac:dyDescent="0.2">
      <c r="A2521" s="286">
        <v>1.6176066024759286</v>
      </c>
      <c r="AZ2521" s="384"/>
      <c r="BA2521" s="341"/>
      <c r="BB2521" s="185">
        <v>57.95323129251701</v>
      </c>
    </row>
    <row r="2522" spans="1:54" x14ac:dyDescent="0.2">
      <c r="A2522" s="371">
        <v>0.22824387701928087</v>
      </c>
      <c r="AZ2522" s="380"/>
      <c r="BA2522" s="378"/>
      <c r="BB2522" s="373">
        <v>27.625570776255707</v>
      </c>
    </row>
    <row r="2523" spans="1:54" x14ac:dyDescent="0.2">
      <c r="A2523" s="368">
        <v>0.23016564952048824</v>
      </c>
      <c r="AZ2523" s="381"/>
      <c r="BA2523" s="379"/>
      <c r="BB2523" s="370">
        <v>27.575757575757574</v>
      </c>
    </row>
    <row r="2524" spans="1:54" x14ac:dyDescent="0.2">
      <c r="A2524" s="371">
        <v>0.47851153039832284</v>
      </c>
      <c r="AZ2524" s="380"/>
      <c r="BA2524" s="378"/>
      <c r="BB2524" s="373">
        <v>39.499452354874045</v>
      </c>
    </row>
    <row r="2525" spans="1:54" x14ac:dyDescent="0.2">
      <c r="A2525" s="368">
        <v>1.2908415841584158</v>
      </c>
      <c r="AZ2525" s="381"/>
      <c r="BA2525" s="379"/>
      <c r="BB2525" s="370">
        <v>55.033557046979865</v>
      </c>
    </row>
    <row r="2526" spans="1:54" x14ac:dyDescent="0.2">
      <c r="A2526" s="368">
        <v>0.84735202492211836</v>
      </c>
      <c r="AZ2526" s="381"/>
      <c r="BA2526" s="379"/>
      <c r="BB2526" s="370">
        <v>43.110294117647058</v>
      </c>
    </row>
    <row r="2527" spans="1:54" x14ac:dyDescent="0.2">
      <c r="A2527" s="371">
        <v>0.2857142857142857</v>
      </c>
      <c r="AZ2527" s="380"/>
      <c r="BA2527" s="378"/>
      <c r="BB2527" s="373">
        <v>31.030487804878049</v>
      </c>
    </row>
    <row r="2528" spans="1:54" x14ac:dyDescent="0.2">
      <c r="A2528" s="368">
        <v>0.3850301300348874</v>
      </c>
      <c r="AZ2528" s="381"/>
      <c r="BA2528" s="379"/>
      <c r="BB2528" s="370">
        <v>33.700164744645797</v>
      </c>
    </row>
    <row r="2529" spans="1:55" x14ac:dyDescent="0.2">
      <c r="A2529" s="371">
        <v>0.37733142037302725</v>
      </c>
      <c r="AZ2529" s="380"/>
      <c r="BA2529" s="378"/>
      <c r="BB2529" s="373">
        <v>33.699619771863119</v>
      </c>
    </row>
    <row r="2530" spans="1:55" x14ac:dyDescent="0.2">
      <c r="A2530" s="368">
        <v>1.3226397800183318</v>
      </c>
      <c r="AZ2530" s="381"/>
      <c r="BA2530" s="379"/>
      <c r="BB2530" s="370">
        <v>55.523215523215526</v>
      </c>
    </row>
    <row r="2531" spans="1:55" x14ac:dyDescent="0.2">
      <c r="A2531" s="368">
        <v>1.5406504065040652</v>
      </c>
      <c r="AZ2531" s="381"/>
      <c r="BA2531" s="379"/>
      <c r="BB2531" s="370">
        <v>54.361477572559366</v>
      </c>
    </row>
    <row r="2532" spans="1:55" x14ac:dyDescent="0.2">
      <c r="A2532" s="368">
        <v>1.5340909090909092</v>
      </c>
      <c r="AZ2532" s="381"/>
      <c r="BA2532" s="379"/>
      <c r="BB2532" s="370">
        <v>55.370370370370374</v>
      </c>
    </row>
    <row r="2533" spans="1:55" x14ac:dyDescent="0.2">
      <c r="A2533" s="368">
        <v>1.5251727541954589</v>
      </c>
      <c r="AZ2533" s="381"/>
      <c r="BA2533" s="379"/>
      <c r="BB2533" s="370">
        <v>53.055016181229774</v>
      </c>
    </row>
    <row r="2534" spans="1:55" x14ac:dyDescent="0.2">
      <c r="A2534" s="371">
        <v>1.1080530071355759</v>
      </c>
      <c r="AZ2534" s="380"/>
      <c r="BA2534" s="378"/>
      <c r="BB2534" s="373">
        <v>52</v>
      </c>
    </row>
    <row r="2535" spans="1:55" x14ac:dyDescent="0.2">
      <c r="A2535" s="371">
        <v>1.7123947051744886</v>
      </c>
      <c r="AZ2535" s="380"/>
      <c r="BA2535" s="378"/>
      <c r="BB2535" s="373">
        <v>53.106113843991565</v>
      </c>
    </row>
    <row r="2536" spans="1:55" x14ac:dyDescent="0.2">
      <c r="A2536" s="371">
        <v>0.72832886505808758</v>
      </c>
      <c r="AZ2536" s="380"/>
      <c r="BA2536" s="378"/>
      <c r="BB2536" s="373">
        <v>43.377914110429451</v>
      </c>
    </row>
    <row r="2537" spans="1:55" x14ac:dyDescent="0.2">
      <c r="A2537" s="368">
        <v>1.5648312611012434</v>
      </c>
      <c r="AZ2537" s="381"/>
      <c r="BA2537" s="379"/>
      <c r="BB2537" s="370">
        <v>62.088535754824065</v>
      </c>
    </row>
    <row r="2538" spans="1:55" x14ac:dyDescent="0.2">
      <c r="A2538" s="371">
        <v>1.3136882129277567</v>
      </c>
      <c r="AZ2538" s="380"/>
      <c r="BA2538" s="378"/>
      <c r="BB2538" s="373">
        <v>53.444283646888564</v>
      </c>
    </row>
    <row r="2539" spans="1:55" x14ac:dyDescent="0.2">
      <c r="A2539" s="368">
        <v>2.0169779286926994</v>
      </c>
      <c r="AZ2539" s="385"/>
      <c r="BC2539" s="370">
        <v>56</v>
      </c>
    </row>
    <row r="2540" spans="1:55" x14ac:dyDescent="0.2">
      <c r="A2540" s="371">
        <v>0.74574209245742096</v>
      </c>
      <c r="AZ2540" s="385"/>
      <c r="BC2540" s="373">
        <v>44.045676998368677</v>
      </c>
    </row>
    <row r="2541" spans="1:55" x14ac:dyDescent="0.2">
      <c r="A2541" s="336">
        <v>0.50372081088016418</v>
      </c>
      <c r="AZ2541" s="385"/>
      <c r="BC2541" s="370">
        <v>40.427916454406521</v>
      </c>
    </row>
    <row r="2542" spans="1:55" x14ac:dyDescent="0.2">
      <c r="A2542" s="337">
        <v>0.4177057356608479</v>
      </c>
      <c r="BC2542" s="373">
        <v>39.07462686567164</v>
      </c>
    </row>
    <row r="2543" spans="1:55" x14ac:dyDescent="0.2">
      <c r="A2543" s="336">
        <v>1.0233766233766233</v>
      </c>
      <c r="BC2543" s="183">
        <v>41.129441624365484</v>
      </c>
    </row>
    <row r="2544" spans="1:55" x14ac:dyDescent="0.2">
      <c r="A2544" s="337">
        <v>0.66806429070580009</v>
      </c>
      <c r="BC2544" s="185">
        <v>44.678870292887026</v>
      </c>
    </row>
    <row r="2545" spans="1:56" x14ac:dyDescent="0.2">
      <c r="A2545" s="368">
        <v>1.7013311148086523</v>
      </c>
      <c r="B2545" s="369"/>
      <c r="BD2545" s="370">
        <v>52.79</v>
      </c>
    </row>
    <row r="2546" spans="1:56" x14ac:dyDescent="0.2">
      <c r="A2546" s="371">
        <v>1.8490566037735849</v>
      </c>
      <c r="B2546" s="372"/>
      <c r="BD2546" s="373">
        <v>56.428571428571431</v>
      </c>
    </row>
    <row r="2547" spans="1:56" x14ac:dyDescent="0.2">
      <c r="A2547" s="368">
        <v>1.7653791130185981</v>
      </c>
      <c r="B2547" s="369"/>
      <c r="BD2547" s="370">
        <v>57.066450567260937</v>
      </c>
    </row>
    <row r="2548" spans="1:56" x14ac:dyDescent="0.2">
      <c r="A2548" s="371">
        <v>0.6260355029585799</v>
      </c>
      <c r="B2548" s="372"/>
      <c r="BD2548" s="373">
        <v>44.277882797731571</v>
      </c>
    </row>
    <row r="2549" spans="1:56" x14ac:dyDescent="0.2">
      <c r="A2549" s="336">
        <v>0.83708975879794389</v>
      </c>
      <c r="B2549" s="369"/>
      <c r="BD2549" s="370">
        <v>50.429853566367498</v>
      </c>
    </row>
    <row r="2550" spans="1:56" x14ac:dyDescent="0.2">
      <c r="A2550" s="337">
        <v>1.1142857142857143</v>
      </c>
      <c r="B2550" s="372"/>
      <c r="BD2550" s="373">
        <v>51.148148148148145</v>
      </c>
    </row>
    <row r="2551" spans="1:56" x14ac:dyDescent="0.2">
      <c r="A2551" s="336">
        <v>0.49775179856115109</v>
      </c>
      <c r="B2551" s="369"/>
      <c r="BD2551" s="183">
        <v>35.023486901535684</v>
      </c>
    </row>
    <row r="2552" spans="1:56" x14ac:dyDescent="0.2">
      <c r="A2552" s="337">
        <v>0.50992638857907646</v>
      </c>
      <c r="B2552" s="372"/>
      <c r="BD2552" s="185">
        <v>37.130358705161854</v>
      </c>
    </row>
    <row r="2553" spans="1:56" x14ac:dyDescent="0.2">
      <c r="A2553" s="336">
        <v>0.35654462790141184</v>
      </c>
      <c r="B2553" s="369"/>
      <c r="BD2553" s="183">
        <v>32.065100671140939</v>
      </c>
    </row>
    <row r="2554" spans="1:56" x14ac:dyDescent="0.2">
      <c r="A2554" s="337">
        <v>1.5505376344086022</v>
      </c>
      <c r="B2554" s="372"/>
      <c r="BD2554" s="185">
        <v>53.994452149791954</v>
      </c>
    </row>
    <row r="2555" spans="1:56" x14ac:dyDescent="0.2">
      <c r="A2555" s="336">
        <v>1.3751537515375154</v>
      </c>
      <c r="B2555" s="269"/>
      <c r="BD2555" s="183">
        <v>53.02325581395349</v>
      </c>
    </row>
    <row r="2556" spans="1:56" x14ac:dyDescent="0.2">
      <c r="A2556" s="337">
        <v>0.36289666395443448</v>
      </c>
      <c r="B2556" s="270"/>
      <c r="BD2556" s="185">
        <v>33.856502242152466</v>
      </c>
    </row>
    <row r="2557" spans="1:56" x14ac:dyDescent="0.2">
      <c r="A2557" s="336">
        <v>0.25809866610205379</v>
      </c>
      <c r="B2557" s="269"/>
      <c r="BD2557" s="183">
        <v>30.353568498769484</v>
      </c>
    </row>
    <row r="2558" spans="1:56" x14ac:dyDescent="0.2">
      <c r="A2558" s="337">
        <v>1.4320512820512821</v>
      </c>
      <c r="B2558" s="372"/>
      <c r="BD2558" s="185">
        <v>55.058191584601609</v>
      </c>
    </row>
    <row r="2559" spans="1:56" x14ac:dyDescent="0.2">
      <c r="A2559" s="336">
        <v>0.35658914728682173</v>
      </c>
      <c r="B2559" s="369"/>
      <c r="BD2559" s="183">
        <v>34.682274247491641</v>
      </c>
    </row>
    <row r="2560" spans="1:56" x14ac:dyDescent="0.2">
      <c r="A2560" s="337">
        <v>0.50816993464052285</v>
      </c>
      <c r="B2560" s="372"/>
      <c r="BD2560" s="185">
        <v>39.39978563772776</v>
      </c>
    </row>
    <row r="2561" spans="1:56" x14ac:dyDescent="0.2">
      <c r="A2561" s="336">
        <v>1.1556675062972293</v>
      </c>
      <c r="B2561" s="369"/>
      <c r="BD2561" s="183">
        <v>52.401918047079334</v>
      </c>
    </row>
    <row r="2562" spans="1:56" x14ac:dyDescent="0.2">
      <c r="A2562" s="337">
        <v>0.5946462715105163</v>
      </c>
      <c r="B2562" s="372"/>
      <c r="BD2562" s="185">
        <v>36.061093247588424</v>
      </c>
    </row>
    <row r="2563" spans="1:56" x14ac:dyDescent="0.2">
      <c r="A2563" s="336">
        <v>1.573469387755102</v>
      </c>
      <c r="B2563" s="369"/>
      <c r="BD2563" s="183">
        <v>58.875486381322958</v>
      </c>
    </row>
    <row r="2564" spans="1:56" x14ac:dyDescent="0.2">
      <c r="A2564" s="337">
        <v>0.76094510076441979</v>
      </c>
      <c r="B2564" s="372"/>
      <c r="BD2564" s="185">
        <v>46.159817351598171</v>
      </c>
    </row>
    <row r="2565" spans="1:56" x14ac:dyDescent="0.2">
      <c r="A2565" s="336">
        <v>0.71059528266566829</v>
      </c>
      <c r="B2565" s="369"/>
      <c r="BD2565" s="183">
        <v>47.971548998946261</v>
      </c>
    </row>
    <row r="2566" spans="1:56" x14ac:dyDescent="0.2">
      <c r="A2566" s="337">
        <v>0.89919604205318493</v>
      </c>
      <c r="B2566" s="372"/>
      <c r="BD2566" s="185">
        <v>47.248968363136179</v>
      </c>
    </row>
    <row r="2567" spans="1:56" x14ac:dyDescent="0.2">
      <c r="A2567" s="336">
        <v>0.34553376906318084</v>
      </c>
      <c r="B2567" s="369"/>
      <c r="BD2567" s="183">
        <v>33.010088272383356</v>
      </c>
    </row>
    <row r="2568" spans="1:56" x14ac:dyDescent="0.2">
      <c r="A2568" s="337">
        <v>0.3576086956521739</v>
      </c>
      <c r="B2568" s="372"/>
      <c r="BD2568" s="185">
        <v>31.940222897669706</v>
      </c>
    </row>
    <row r="2569" spans="1:56" x14ac:dyDescent="0.2">
      <c r="A2569" s="336">
        <v>2.0784044016506189</v>
      </c>
      <c r="B2569" s="369"/>
      <c r="BD2569" s="183">
        <v>61.128391793514226</v>
      </c>
    </row>
    <row r="2570" spans="1:56" x14ac:dyDescent="0.2">
      <c r="A2570" s="337">
        <v>2.1873198847262247</v>
      </c>
      <c r="B2570" s="372"/>
      <c r="BD2570" s="185">
        <v>61.052700922266141</v>
      </c>
    </row>
    <row r="2571" spans="1:56" x14ac:dyDescent="0.2">
      <c r="A2571" s="336">
        <v>0.97593984962406011</v>
      </c>
      <c r="B2571" s="369"/>
      <c r="BD2571" s="183">
        <v>48.625577812018491</v>
      </c>
    </row>
    <row r="2572" spans="1:56" x14ac:dyDescent="0.2">
      <c r="A2572" s="337">
        <v>0.84285714285714286</v>
      </c>
      <c r="B2572" s="372"/>
      <c r="BD2572" s="185">
        <v>48.228043143297377</v>
      </c>
    </row>
    <row r="2573" spans="1:56" x14ac:dyDescent="0.2">
      <c r="A2573" s="336">
        <v>0.66380789022298459</v>
      </c>
      <c r="B2573" s="369"/>
      <c r="BD2573" s="183">
        <v>40.387596899224803</v>
      </c>
    </row>
    <row r="2574" spans="1:56" x14ac:dyDescent="0.2">
      <c r="A2574" s="337">
        <v>0.34254143646408841</v>
      </c>
      <c r="B2574" s="372"/>
      <c r="BD2574" s="185">
        <v>32</v>
      </c>
    </row>
    <row r="2575" spans="1:56" x14ac:dyDescent="0.2">
      <c r="A2575" s="336">
        <v>1.1871539313399779</v>
      </c>
      <c r="B2575" s="369"/>
      <c r="BD2575" s="183">
        <v>53.180970149253731</v>
      </c>
    </row>
    <row r="2576" spans="1:56" x14ac:dyDescent="0.2">
      <c r="A2576" s="337">
        <v>1.1876750700280112</v>
      </c>
      <c r="B2576" s="372"/>
      <c r="BD2576" s="185">
        <v>52.724056603773583</v>
      </c>
    </row>
    <row r="2577" spans="1:56" x14ac:dyDescent="0.2">
      <c r="A2577" s="336">
        <v>1.2520746887966805</v>
      </c>
      <c r="B2577" s="369"/>
      <c r="BD2577" s="183">
        <v>52.750621375310686</v>
      </c>
    </row>
    <row r="2578" spans="1:56" x14ac:dyDescent="0.2">
      <c r="A2578" s="337">
        <v>0.72089947089947093</v>
      </c>
      <c r="B2578" s="372"/>
      <c r="BD2578" s="185">
        <v>47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synthèse</vt:lpstr>
      <vt:lpstr>BLOC PM</vt:lpstr>
      <vt:lpstr>UP PM</vt:lpstr>
      <vt:lpstr>COURBE Vendus UP</vt:lpstr>
      <vt:lpstr>SourceGraphCourbe</vt:lpstr>
      <vt:lpstr>COURBE Vendus en Bloc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GAELLE</cp:lastModifiedBy>
  <cp:lastPrinted>2024-03-22T16:43:32Z</cp:lastPrinted>
  <dcterms:created xsi:type="dcterms:W3CDTF">2004-11-23T10:17:49Z</dcterms:created>
  <dcterms:modified xsi:type="dcterms:W3CDTF">2024-03-26T17:14:36Z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