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50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7" hidden="1">SourceGraphCourbe!$A$1:$M$3528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synthèse!$A$1:$I$113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E82" i="1" l="1"/>
  <c r="F82" i="1"/>
  <c r="F83" i="1"/>
  <c r="E84" i="1"/>
  <c r="F84" i="1"/>
  <c r="F85" i="1"/>
  <c r="F86" i="1"/>
  <c r="E87" i="1"/>
  <c r="F87" i="1"/>
  <c r="E88" i="1"/>
  <c r="F88" i="1"/>
  <c r="F89" i="1"/>
  <c r="F90" i="1"/>
  <c r="F91" i="1"/>
  <c r="E92" i="1"/>
  <c r="F92" i="1"/>
  <c r="K6" i="53271" l="1"/>
  <c r="K7" i="53271"/>
  <c r="K8" i="53271"/>
  <c r="K9" i="53271"/>
  <c r="K10" i="53271"/>
  <c r="K11" i="53271"/>
  <c r="K12" i="53271"/>
  <c r="K13" i="53271"/>
  <c r="K14" i="53271"/>
  <c r="K15" i="53271"/>
  <c r="K16" i="53271"/>
  <c r="K17" i="53271"/>
  <c r="K18" i="53271"/>
  <c r="K19" i="53271"/>
  <c r="K20" i="53271"/>
  <c r="K21" i="53271"/>
  <c r="K22" i="53271"/>
  <c r="K23" i="53271"/>
  <c r="K24" i="53271"/>
  <c r="K25" i="53271"/>
  <c r="K26" i="53271"/>
  <c r="K27" i="53271"/>
  <c r="K28" i="53271"/>
  <c r="K29" i="53271"/>
  <c r="K30" i="53271"/>
  <c r="K31" i="53271"/>
  <c r="K32" i="53271"/>
  <c r="K34" i="53271"/>
  <c r="K35" i="53271"/>
  <c r="K36" i="53271"/>
  <c r="K37" i="53271"/>
  <c r="K38" i="53271"/>
  <c r="K39" i="53271"/>
  <c r="K33" i="53271"/>
  <c r="H83" i="1" l="1"/>
  <c r="H85" i="1"/>
  <c r="H86" i="1"/>
  <c r="H89" i="1"/>
  <c r="H90" i="1"/>
  <c r="H91" i="1"/>
  <c r="H93" i="1"/>
  <c r="H94" i="1"/>
  <c r="H95" i="1"/>
  <c r="H101" i="1"/>
  <c r="H102" i="1"/>
  <c r="H103" i="1"/>
  <c r="B8" i="1" l="1"/>
  <c r="Y105" i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C107" i="1" s="1"/>
  <c r="AD107" i="1"/>
  <c r="Y108" i="1"/>
  <c r="Z108" i="1"/>
  <c r="AA108" i="1"/>
  <c r="AC108" i="1" s="1"/>
  <c r="AB108" i="1"/>
  <c r="AD108" i="1"/>
  <c r="Y109" i="1"/>
  <c r="Z109" i="1"/>
  <c r="AA109" i="1"/>
  <c r="AB109" i="1"/>
  <c r="AC109" i="1" s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C113" i="1" s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C116" i="1" s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C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C128" i="1" s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C138" i="1" s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C95" i="1" s="1"/>
  <c r="AD95" i="1"/>
  <c r="Y96" i="1"/>
  <c r="Z96" i="1"/>
  <c r="AA96" i="1"/>
  <c r="AB96" i="1"/>
  <c r="AD96" i="1"/>
  <c r="Y97" i="1"/>
  <c r="Z97" i="1"/>
  <c r="AA97" i="1"/>
  <c r="AB97" i="1"/>
  <c r="AC97" i="1" s="1"/>
  <c r="AD97" i="1"/>
  <c r="Y98" i="1"/>
  <c r="Z98" i="1"/>
  <c r="AA98" i="1"/>
  <c r="AB98" i="1"/>
  <c r="AD98" i="1"/>
  <c r="Y99" i="1"/>
  <c r="Z99" i="1"/>
  <c r="AA99" i="1"/>
  <c r="AB99" i="1"/>
  <c r="AC99" i="1" s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C103" i="1" s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C81" i="1" s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103" i="1"/>
  <c r="F93" i="1"/>
  <c r="F94" i="1"/>
  <c r="F95" i="1"/>
  <c r="F96" i="1"/>
  <c r="F97" i="1"/>
  <c r="F98" i="1"/>
  <c r="F99" i="1"/>
  <c r="F100" i="1"/>
  <c r="F101" i="1"/>
  <c r="F102" i="1"/>
  <c r="E96" i="1"/>
  <c r="E97" i="1"/>
  <c r="E98" i="1"/>
  <c r="E99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S6" i="53271"/>
  <c r="S7" i="53271"/>
  <c r="S8" i="53271"/>
  <c r="S9" i="53271"/>
  <c r="S10" i="53271"/>
  <c r="S11" i="53271"/>
  <c r="S12" i="53271"/>
  <c r="S13" i="53271"/>
  <c r="S14" i="53271"/>
  <c r="H92" i="1" s="1"/>
  <c r="S15" i="53271"/>
  <c r="S16" i="53271"/>
  <c r="S17" i="53271"/>
  <c r="S18" i="53271"/>
  <c r="S19" i="53271"/>
  <c r="S21" i="53271"/>
  <c r="S22" i="53271"/>
  <c r="S23" i="53271"/>
  <c r="S24" i="53271"/>
  <c r="H88" i="1" s="1"/>
  <c r="S25" i="53271"/>
  <c r="S26" i="53271"/>
  <c r="S27" i="53271"/>
  <c r="S28" i="53271"/>
  <c r="S29" i="53271"/>
  <c r="S30" i="53271"/>
  <c r="S31" i="53271"/>
  <c r="S32" i="53271"/>
  <c r="S34" i="53271"/>
  <c r="S35" i="53271"/>
  <c r="S36" i="53271"/>
  <c r="H98" i="1" s="1"/>
  <c r="S37" i="53271"/>
  <c r="S38" i="53271"/>
  <c r="S39" i="53271"/>
  <c r="S33" i="53271"/>
  <c r="M33" i="53271" s="1"/>
  <c r="S20" i="5327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40" i="1" l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E105" i="1"/>
  <c r="AC39" i="1"/>
  <c r="AC25" i="1"/>
  <c r="H84" i="1"/>
  <c r="H82" i="1"/>
  <c r="AC85" i="1"/>
  <c r="AC69" i="1"/>
  <c r="AC53" i="1"/>
  <c r="AC21" i="1"/>
  <c r="E38" i="1"/>
  <c r="E37" i="1"/>
  <c r="AC37" i="1"/>
  <c r="E35" i="1"/>
  <c r="F10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5" i="1" l="1"/>
  <c r="F34" i="1"/>
  <c r="D94" i="1" l="1"/>
  <c r="D95" i="1"/>
  <c r="B82" i="1"/>
  <c r="B105" i="1" l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AI6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E59" i="1" l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AH25" i="1" l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F4" i="1"/>
  <c r="F5" i="1" s="1"/>
  <c r="F8" i="1"/>
  <c r="D83" i="1"/>
  <c r="D84" i="1"/>
  <c r="D85" i="1"/>
  <c r="D86" i="1"/>
  <c r="D87" i="1"/>
  <c r="D88" i="1"/>
  <c r="D89" i="1"/>
  <c r="D90" i="1"/>
  <c r="D91" i="1"/>
  <c r="D92" i="1"/>
  <c r="D93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EJ11" i="1" s="1"/>
  <c r="CD11" i="1"/>
  <c r="CC11" i="1"/>
  <c r="CB11" i="1"/>
  <c r="CA11" i="1"/>
  <c r="EF11" i="1" s="1"/>
  <c r="BZ11" i="1"/>
  <c r="BY11" i="1"/>
  <c r="BX11" i="1"/>
  <c r="BW11" i="1"/>
  <c r="EB11" i="1" s="1"/>
  <c r="BV11" i="1"/>
  <c r="BU11" i="1"/>
  <c r="BT11" i="1"/>
  <c r="BS11" i="1"/>
  <c r="DX11" i="1" s="1"/>
  <c r="BR11" i="1"/>
  <c r="BQ11" i="1"/>
  <c r="BP11" i="1"/>
  <c r="BO11" i="1"/>
  <c r="DT11" i="1" s="1"/>
  <c r="BN11" i="1"/>
  <c r="BM11" i="1"/>
  <c r="BL11" i="1"/>
  <c r="BK11" i="1"/>
  <c r="DP11" i="1" s="1"/>
  <c r="BJ11" i="1"/>
  <c r="BI11" i="1"/>
  <c r="BH11" i="1"/>
  <c r="BG11" i="1"/>
  <c r="DL11" i="1" s="1"/>
  <c r="BF11" i="1"/>
  <c r="BE11" i="1"/>
  <c r="BD11" i="1"/>
  <c r="BC11" i="1"/>
  <c r="DH11" i="1" s="1"/>
  <c r="BB11" i="1"/>
  <c r="BA11" i="1"/>
  <c r="AZ11" i="1"/>
  <c r="AY11" i="1"/>
  <c r="DD11" i="1" s="1"/>
  <c r="AX11" i="1"/>
  <c r="AW11" i="1"/>
  <c r="AV11" i="1"/>
  <c r="AU11" i="1"/>
  <c r="CZ11" i="1" s="1"/>
  <c r="AT11" i="1"/>
  <c r="AS11" i="1"/>
  <c r="AR11" i="1"/>
  <c r="AQ11" i="1"/>
  <c r="CV11" i="1" s="1"/>
  <c r="AP11" i="1"/>
  <c r="AO11" i="1"/>
  <c r="AN11" i="1"/>
  <c r="AM11" i="1"/>
  <c r="CR11" i="1" s="1"/>
  <c r="AL11" i="1"/>
  <c r="AK11" i="1"/>
  <c r="AJ11" i="1"/>
  <c r="AI11" i="1"/>
  <c r="CN11" i="1" s="1"/>
  <c r="AH11" i="1"/>
  <c r="AG11" i="1"/>
  <c r="Y11" i="1"/>
  <c r="M11" i="1"/>
  <c r="F36" i="1" l="1"/>
  <c r="D82" i="1"/>
  <c r="C105" i="1"/>
  <c r="C26" i="1"/>
  <c r="C12" i="1"/>
  <c r="F6" i="1"/>
  <c r="F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BJ159" i="1" s="1"/>
  <c r="AW148" i="1"/>
  <c r="AS153" i="1"/>
  <c r="AL148" i="1"/>
  <c r="AP153" i="1"/>
  <c r="CF148" i="1"/>
  <c r="CF161" i="1" s="1"/>
  <c r="BG148" i="1"/>
  <c r="AN151" i="1"/>
  <c r="C14" i="1"/>
  <c r="BT148" i="1"/>
  <c r="BT161" i="1" s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EW14" i="1" l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J160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G159" i="1" l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C76" i="1"/>
  <c r="EU42" i="1" s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DO165" i="1" s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DA165" i="1"/>
  <c r="DA164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EV33" i="1" l="1"/>
  <c r="EW33" i="1"/>
  <c r="EV28" i="1"/>
  <c r="EW28" i="1"/>
  <c r="B62" i="1" s="1"/>
  <c r="EV38" i="1"/>
  <c r="EW38" i="1"/>
  <c r="EV23" i="1"/>
  <c r="EW23" i="1"/>
  <c r="B57" i="1" s="1"/>
  <c r="EV15" i="1"/>
  <c r="EW15" i="1"/>
  <c r="B49" i="1" s="1"/>
  <c r="EV24" i="1"/>
  <c r="EW24" i="1"/>
  <c r="B58" i="1" s="1"/>
  <c r="EV19" i="1"/>
  <c r="EW19" i="1"/>
  <c r="B53" i="1" s="1"/>
  <c r="EV16" i="1"/>
  <c r="EW16" i="1"/>
  <c r="B50" i="1" s="1"/>
  <c r="EV42" i="1"/>
  <c r="EW42" i="1"/>
  <c r="EV26" i="1"/>
  <c r="EW26" i="1"/>
  <c r="EV20" i="1"/>
  <c r="EW20" i="1"/>
  <c r="B54" i="1" s="1"/>
  <c r="EV22" i="1"/>
  <c r="EW22" i="1"/>
  <c r="B56" i="1" s="1"/>
  <c r="EV41" i="1"/>
  <c r="EW41" i="1"/>
  <c r="EV39" i="1"/>
  <c r="EW39" i="1"/>
  <c r="EV30" i="1"/>
  <c r="EW30" i="1"/>
  <c r="EV27" i="1"/>
  <c r="EW27" i="1"/>
  <c r="B61" i="1" s="1"/>
  <c r="EV21" i="1"/>
  <c r="EW21" i="1"/>
  <c r="B55" i="1" s="1"/>
  <c r="EV40" i="1"/>
  <c r="EW40" i="1"/>
  <c r="EV36" i="1"/>
  <c r="EW36" i="1"/>
  <c r="EV29" i="1"/>
  <c r="EW29" i="1"/>
  <c r="EV18" i="1"/>
  <c r="EW18" i="1"/>
  <c r="B52" i="1" s="1"/>
  <c r="EV31" i="1"/>
  <c r="EW31" i="1"/>
  <c r="EV35" i="1"/>
  <c r="EW35" i="1"/>
  <c r="EV25" i="1"/>
  <c r="EW25" i="1"/>
  <c r="B59" i="1" s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F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G4" i="1" l="1"/>
  <c r="G8" i="1"/>
  <c r="G5" i="1"/>
  <c r="G6" i="1"/>
  <c r="G7" i="1"/>
</calcChain>
</file>

<file path=xl/sharedStrings.xml><?xml version="1.0" encoding="utf-8"?>
<sst xmlns="http://schemas.openxmlformats.org/spreadsheetml/2006/main" count="924" uniqueCount="265">
  <si>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</si>
  <si>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</si>
  <si>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</si>
  <si>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</si>
  <si>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</si>
  <si>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</si>
  <si>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</si>
  <si>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</si>
  <si>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</si>
  <si>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</si>
  <si>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</si>
  <si>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</si>
  <si>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</si>
  <si>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</si>
  <si>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</si>
  <si>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</si>
  <si>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</si>
  <si>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</si>
  <si>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</si>
  <si>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</si>
  <si>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</si>
  <si>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</si>
  <si>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</si>
  <si>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</si>
  <si>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</si>
  <si>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</si>
  <si>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</si>
  <si>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</si>
  <si>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</si>
  <si>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</si>
  <si>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</si>
  <si>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</si>
  <si>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</si>
  <si>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</si>
  <si>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</si>
  <si>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</si>
  <si>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</si>
  <si>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</si>
  <si>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</si>
  <si>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</si>
  <si>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</si>
  <si>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</si>
  <si>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</si>
  <si>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</si>
  <si>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</si>
  <si>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</si>
  <si>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</si>
  <si>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</si>
  <si>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</si>
  <si>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</si>
  <si>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</si>
  <si>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</si>
  <si>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</si>
  <si>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</si>
  <si>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</si>
  <si>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</si>
  <si>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</si>
  <si>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</si>
  <si>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</si>
  <si>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</si>
  <si>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</si>
  <si>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</si>
  <si>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</si>
  <si>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</si>
  <si>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</si>
  <si>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</si>
  <si>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</si>
  <si>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</si>
  <si>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</si>
  <si>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</si>
  <si>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</si>
  <si>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</si>
  <si>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</si>
  <si>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</si>
  <si>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</si>
  <si>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</si>
  <si>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</si>
  <si>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</si>
  <si>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</si>
  <si>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</si>
  <si>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</si>
  <si>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</si>
  <si>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</si>
  <si>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</si>
  <si>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</si>
  <si>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</si>
  <si>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</si>
  <si>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</si>
  <si>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</si>
  <si>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</si>
  <si>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</si>
  <si>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</si>
  <si>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</si>
  <si>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</si>
  <si>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</si>
  <si>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</si>
  <si>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</si>
  <si>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</si>
  <si>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</si>
  <si>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</si>
  <si>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</si>
  <si>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</si>
  <si>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</si>
  <si>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</si>
  <si>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</si>
  <si>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</si>
  <si>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</si>
  <si>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</si>
  <si>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</si>
  <si>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</si>
  <si>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SMURFIT KAPPA</t>
  </si>
  <si>
    <t>ONF 12/05/2015</t>
  </si>
  <si>
    <t>Vente des experts 22 04 2015</t>
  </si>
  <si>
    <t>Ed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</si>
  <si>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</si>
  <si>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</si>
  <si>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</si>
  <si>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</si>
  <si>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</si>
  <si>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</si>
  <si>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</si>
  <si>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</si>
  <si>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</si>
  <si>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</si>
  <si>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</si>
  <si>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</si>
  <si>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</si>
  <si>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</si>
  <si>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</si>
  <si>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</si>
  <si>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</si>
  <si>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</si>
  <si>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</si>
  <si>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</si>
  <si>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</si>
  <si>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</si>
  <si>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</si>
  <si>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</si>
  <si>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</si>
  <si>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</si>
  <si>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</si>
  <si>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</si>
  <si>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</si>
  <si>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</si>
  <si>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</si>
  <si>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</si>
  <si>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</si>
  <si>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</si>
  <si>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</si>
  <si>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</si>
  <si>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</si>
  <si>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</si>
  <si>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</si>
  <si>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</si>
  <si>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</si>
  <si>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</si>
  <si>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</si>
  <si>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</si>
  <si>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</si>
  <si>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</si>
  <si>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</si>
  <si>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</si>
  <si>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</si>
  <si>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</si>
  <si>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</si>
  <si>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</si>
  <si>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</si>
  <si>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*RETIRE</t>
  </si>
  <si>
    <t>EGGER</t>
  </si>
  <si>
    <t>NC</t>
  </si>
  <si>
    <t>2,5 - 2,6</t>
  </si>
  <si>
    <t>2,6 - 2,7</t>
  </si>
  <si>
    <t>2,7 - 2,8</t>
  </si>
  <si>
    <t>2,8 - 2,9</t>
  </si>
  <si>
    <t>2,9 - 3,0</t>
  </si>
  <si>
    <t>ONF 10/2018</t>
  </si>
  <si>
    <t>Now</t>
  </si>
  <si>
    <t>Vente ONF février 2019</t>
  </si>
  <si>
    <t>SAINTE-HELENE (33)</t>
  </si>
  <si>
    <t>MIMIZAN (40)</t>
  </si>
  <si>
    <t>E3</t>
  </si>
  <si>
    <t>JEANIN Philippe</t>
  </si>
  <si>
    <t>HOSTEIN ET LAVAL</t>
  </si>
  <si>
    <t>SEGUIN André</t>
  </si>
  <si>
    <t>E4</t>
  </si>
  <si>
    <t>MACE FORESTIERE</t>
  </si>
  <si>
    <t>LACANAU (33)</t>
  </si>
  <si>
    <t>VIELLE-SAINT-GIRONS (40)</t>
  </si>
  <si>
    <t>Vente Experts 25/04/2019 -Vendus</t>
  </si>
  <si>
    <t>Vente ONF - 18/10/2018</t>
  </si>
  <si>
    <t>ESPACE FORET</t>
  </si>
  <si>
    <t>Vente ONF 16 mai 2019 - Vendus</t>
  </si>
  <si>
    <t>SOUSTONS (40)</t>
  </si>
  <si>
    <t>Densité (N/ha)</t>
  </si>
  <si>
    <t>% de la vente</t>
  </si>
  <si>
    <t>100%</t>
  </si>
  <si>
    <t>Vente ONF 17/10/2019</t>
  </si>
  <si>
    <t>E5</t>
  </si>
  <si>
    <t>Vente ONF 18 février 2020 - Vendus</t>
  </si>
  <si>
    <t>E1</t>
  </si>
  <si>
    <t>CARCANS (33)</t>
  </si>
  <si>
    <t>COMMENSACQ (40)</t>
  </si>
  <si>
    <t>GAREIN (40)</t>
  </si>
  <si>
    <t>LANTON (33)</t>
  </si>
  <si>
    <t>PORGE (33)</t>
  </si>
  <si>
    <t>LENCOUACQ (40)</t>
  </si>
  <si>
    <t>LUGOS (33)</t>
  </si>
  <si>
    <t>PARENTIS-EN-BORN (40)</t>
  </si>
  <si>
    <t>SAINT-LAURENT-MEDOC (33)</t>
  </si>
  <si>
    <t>SAUMOS (33)</t>
  </si>
  <si>
    <t>TRENSACQ (40)</t>
  </si>
  <si>
    <t>LIT-ET-MIXE (40)</t>
  </si>
  <si>
    <t>SAINT-JULIEN-EN-BORN (40)</t>
  </si>
  <si>
    <t>LAPEGUE Forestiere</t>
  </si>
  <si>
    <t>CAPBRETON (40)</t>
  </si>
  <si>
    <t>*PAS D'OFFRE</t>
  </si>
  <si>
    <t>GOURBERA (40)</t>
  </si>
  <si>
    <t>HERM (40)</t>
  </si>
  <si>
    <t>LABENNE (40)</t>
  </si>
  <si>
    <t>LOSSE (40)</t>
  </si>
  <si>
    <t>MAGESCQ (40)</t>
  </si>
  <si>
    <t>ONDRES (40)</t>
  </si>
  <si>
    <t>SOMOMA</t>
  </si>
  <si>
    <t>RETJONS (40)</t>
  </si>
  <si>
    <t>AM</t>
  </si>
  <si>
    <t>SEIGNOSSE (40)</t>
  </si>
  <si>
    <t>LOGIFOR</t>
  </si>
  <si>
    <t>SAINT-VINCENT-DE-TYROSSE (40)</t>
  </si>
  <si>
    <t>BEYNEL MANUSTOCK</t>
  </si>
  <si>
    <t>SEBSO Fibre Excellence</t>
  </si>
  <si>
    <t>Prix total estimé</t>
  </si>
  <si>
    <t>Prix 3</t>
  </si>
  <si>
    <t>Prix 2 (€/stere)</t>
  </si>
  <si>
    <t>Prix U (€/m3)</t>
  </si>
  <si>
    <t>Prix u (€/st)</t>
  </si>
  <si>
    <t>Vunitaire (m3/t)</t>
  </si>
  <si>
    <t>Nombre de tiges</t>
  </si>
  <si>
    <t>V tot/ha (st/ha)</t>
  </si>
  <si>
    <t>V tot (st)</t>
  </si>
  <si>
    <t>VIDAL Dominique (DVEF)</t>
  </si>
  <si>
    <t>Vtotal (en m3)</t>
  </si>
  <si>
    <t>Vente ONF 17/06/2020 - Vendus</t>
  </si>
  <si>
    <t>BISCARROSSE (40)</t>
  </si>
  <si>
    <t>coupe sanitaire</t>
  </si>
  <si>
    <t>LUBBON (40)</t>
  </si>
  <si>
    <t>MAILLAS (40)</t>
  </si>
  <si>
    <t>MIOS (33)</t>
  </si>
  <si>
    <t>SABRES (40)</t>
  </si>
  <si>
    <t>LESPERON</t>
  </si>
  <si>
    <t>JOSE SAIZ (SDA)</t>
  </si>
  <si>
    <t>VIELLE-SOUBIRAN (40)</t>
  </si>
  <si>
    <t>VIEUX-BOUCAU-LES-BAINS (40)</t>
  </si>
  <si>
    <t>HOURTIN (33)</t>
  </si>
  <si>
    <t>ROCHETTE</t>
  </si>
  <si>
    <t>CE</t>
  </si>
  <si>
    <t>TEICH (33)</t>
  </si>
  <si>
    <t>Vente ONF 15 octobre 2020</t>
  </si>
  <si>
    <t>RESULTAT DE LA VENTE ONF du 15 octobre 2020 - A distance</t>
  </si>
  <si>
    <t>ESCOURCE (40)</t>
  </si>
  <si>
    <t>LABOUHEYRE (40)</t>
  </si>
  <si>
    <t>LIPOSTHEY (40)</t>
  </si>
  <si>
    <t>LISTRAC-MEDOC (33)</t>
  </si>
  <si>
    <t>LUE (40)</t>
  </si>
  <si>
    <t>**par rapport à la dernière vente ONF (juin 2020)</t>
  </si>
  <si>
    <t>BOIS DE GASCOGNE (B.LEFRANC)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</si>
</sst>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25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394">
    <xf numFmtId="0" fontId="0" fillId="0" borderId="0" xfId="0"/>
    <xf numFmtId="3" fontId="4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3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9" fillId="3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2" xfId="0" applyNumberFormat="1" applyFont="1" applyFill="1" applyBorder="1"/>
    <xf numFmtId="3" fontId="9" fillId="0" borderId="5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9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8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6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3" fontId="17" fillId="0" borderId="11" xfId="0" applyNumberFormat="1" applyFont="1" applyBorder="1" applyAlignment="1">
      <alignment horizontal="centerContinuous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6" fillId="0" borderId="0" xfId="0" applyNumberFormat="1" applyFont="1" applyAlignment="1"/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2" fontId="16" fillId="5" borderId="9" xfId="0" applyNumberFormat="1" applyFont="1" applyFill="1" applyBorder="1" applyAlignment="1">
      <alignment horizontal="center"/>
    </xf>
    <xf numFmtId="167" fontId="16" fillId="2" borderId="2" xfId="0" applyNumberFormat="1" applyFont="1" applyFill="1" applyBorder="1"/>
    <xf numFmtId="167" fontId="16" fillId="0" borderId="2" xfId="0" applyNumberFormat="1" applyFont="1" applyBorder="1"/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Continuous"/>
    </xf>
    <xf numFmtId="3" fontId="17" fillId="5" borderId="14" xfId="0" applyNumberFormat="1" applyFont="1" applyFill="1" applyBorder="1" applyAlignment="1">
      <alignment horizontal="centerContinuous"/>
    </xf>
    <xf numFmtId="9" fontId="16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6" fillId="0" borderId="0" xfId="4" applyFont="1" applyFill="1" applyBorder="1" applyAlignment="1"/>
    <xf numFmtId="165" fontId="16" fillId="0" borderId="0" xfId="0" applyNumberFormat="1" applyFont="1"/>
    <xf numFmtId="166" fontId="16" fillId="0" borderId="0" xfId="2" applyNumberFormat="1" applyFont="1" applyAlignment="1">
      <alignment horizontal="right"/>
    </xf>
    <xf numFmtId="166" fontId="16" fillId="0" borderId="0" xfId="2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3" fillId="0" borderId="0" xfId="1" applyNumberFormat="1" applyFont="1" applyFill="1" applyBorder="1"/>
    <xf numFmtId="170" fontId="24" fillId="0" borderId="0" xfId="1" applyNumberFormat="1" applyFont="1" applyFill="1" applyBorder="1"/>
    <xf numFmtId="2" fontId="6" fillId="0" borderId="1" xfId="5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6" fillId="0" borderId="1" xfId="1" applyFont="1" applyFill="1" applyBorder="1" applyAlignment="1">
      <alignment horizontal="right" wrapText="1"/>
    </xf>
    <xf numFmtId="170" fontId="6" fillId="0" borderId="1" xfId="1" applyNumberFormat="1" applyFont="1" applyFill="1" applyBorder="1" applyAlignment="1">
      <alignment horizontal="right" wrapText="1"/>
    </xf>
    <xf numFmtId="165" fontId="26" fillId="0" borderId="2" xfId="0" applyNumberFormat="1" applyFont="1" applyFill="1" applyBorder="1" applyAlignment="1">
      <alignment horizontal="center"/>
    </xf>
    <xf numFmtId="0" fontId="27" fillId="0" borderId="0" xfId="0" applyFont="1"/>
    <xf numFmtId="165" fontId="6" fillId="0" borderId="1" xfId="5" applyNumberFormat="1" applyFont="1" applyFill="1" applyBorder="1" applyAlignment="1">
      <alignment horizontal="right" wrapText="1"/>
    </xf>
    <xf numFmtId="0" fontId="28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0" fontId="29" fillId="5" borderId="11" xfId="0" applyFont="1" applyFill="1" applyBorder="1" applyAlignment="1">
      <alignment wrapText="1"/>
    </xf>
    <xf numFmtId="0" fontId="29" fillId="5" borderId="15" xfId="0" applyFont="1" applyFill="1" applyBorder="1" applyAlignment="1">
      <alignment wrapText="1"/>
    </xf>
    <xf numFmtId="166" fontId="29" fillId="5" borderId="0" xfId="2" applyNumberFormat="1" applyFont="1" applyFill="1" applyBorder="1" applyAlignment="1">
      <alignment horizontal="right" vertical="center"/>
    </xf>
    <xf numFmtId="9" fontId="29" fillId="5" borderId="16" xfId="0" applyNumberFormat="1" applyFont="1" applyFill="1" applyBorder="1"/>
    <xf numFmtId="166" fontId="30" fillId="5" borderId="14" xfId="2" applyNumberFormat="1" applyFont="1" applyFill="1" applyBorder="1" applyAlignment="1">
      <alignment horizontal="right"/>
    </xf>
    <xf numFmtId="9" fontId="17" fillId="5" borderId="14" xfId="0" applyNumberFormat="1" applyFont="1" applyFill="1" applyBorder="1" applyAlignment="1">
      <alignment horizontal="center"/>
    </xf>
    <xf numFmtId="9" fontId="29" fillId="5" borderId="17" xfId="0" applyNumberFormat="1" applyFont="1" applyFill="1" applyBorder="1"/>
    <xf numFmtId="9" fontId="16" fillId="0" borderId="0" xfId="7" applyFont="1" applyAlignment="1"/>
    <xf numFmtId="0" fontId="16" fillId="0" borderId="12" xfId="0" applyFont="1" applyBorder="1"/>
    <xf numFmtId="3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wrapText="1"/>
    </xf>
    <xf numFmtId="1" fontId="16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6" fillId="0" borderId="0" xfId="7" applyFont="1"/>
    <xf numFmtId="1" fontId="16" fillId="0" borderId="2" xfId="0" applyNumberFormat="1" applyFont="1" applyBorder="1" applyAlignment="1">
      <alignment horizontal="center"/>
    </xf>
    <xf numFmtId="1" fontId="16" fillId="0" borderId="0" xfId="0" applyNumberFormat="1" applyFont="1"/>
    <xf numFmtId="2" fontId="6" fillId="0" borderId="1" xfId="4" applyNumberFormat="1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right" wrapText="1"/>
    </xf>
    <xf numFmtId="1" fontId="10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3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6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6" fillId="0" borderId="2" xfId="4" applyNumberFormat="1" applyFont="1" applyFill="1" applyBorder="1" applyAlignment="1">
      <alignment horizontal="right" wrapText="1"/>
    </xf>
    <xf numFmtId="170" fontId="6" fillId="0" borderId="2" xfId="1" applyNumberFormat="1" applyFont="1" applyFill="1" applyBorder="1" applyAlignment="1">
      <alignment horizontal="right" wrapText="1"/>
    </xf>
    <xf numFmtId="169" fontId="15" fillId="5" borderId="2" xfId="0" applyNumberFormat="1" applyFont="1" applyFill="1" applyBorder="1"/>
    <xf numFmtId="44" fontId="31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5" fillId="0" borderId="1" xfId="6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center" vertical="center" textRotation="45" wrapText="1"/>
    </xf>
    <xf numFmtId="2" fontId="6" fillId="0" borderId="1" xfId="6" applyNumberFormat="1" applyFont="1" applyFill="1" applyBorder="1" applyAlignment="1">
      <alignment horizontal="right" wrapText="1"/>
    </xf>
    <xf numFmtId="44" fontId="6" fillId="6" borderId="1" xfId="1" applyNumberFormat="1" applyFont="1" applyFill="1" applyBorder="1" applyAlignment="1">
      <alignment horizontal="right" wrapText="1"/>
    </xf>
    <xf numFmtId="2" fontId="25" fillId="0" borderId="1" xfId="5" applyNumberFormat="1" applyFont="1" applyFill="1" applyBorder="1" applyAlignment="1">
      <alignment horizontal="right" wrapText="1"/>
    </xf>
    <xf numFmtId="166" fontId="0" fillId="0" borderId="0" xfId="0" applyNumberFormat="1"/>
    <xf numFmtId="0" fontId="17" fillId="0" borderId="0" xfId="0" applyFont="1"/>
    <xf numFmtId="0" fontId="16" fillId="0" borderId="0" xfId="0" applyFont="1" applyBorder="1" applyAlignment="1">
      <alignment horizontal="right"/>
    </xf>
    <xf numFmtId="44" fontId="6" fillId="0" borderId="1" xfId="3" applyFont="1" applyFill="1" applyBorder="1" applyAlignment="1">
      <alignment horizontal="right" wrapText="1"/>
    </xf>
    <xf numFmtId="170" fontId="6" fillId="0" borderId="1" xfId="3" applyNumberFormat="1" applyFont="1" applyFill="1" applyBorder="1" applyAlignment="1">
      <alignment horizontal="right" wrapText="1"/>
    </xf>
    <xf numFmtId="44" fontId="33" fillId="0" borderId="1" xfId="3" applyFont="1" applyFill="1" applyBorder="1" applyAlignment="1">
      <alignment horizontal="right" wrapText="1"/>
    </xf>
    <xf numFmtId="44" fontId="16" fillId="0" borderId="2" xfId="3" applyFont="1" applyBorder="1" applyAlignment="1">
      <alignment horizontal="center"/>
    </xf>
    <xf numFmtId="44" fontId="16" fillId="0" borderId="2" xfId="3" applyFont="1" applyFill="1" applyBorder="1" applyAlignment="1">
      <alignment horizontal="center"/>
    </xf>
    <xf numFmtId="44" fontId="6" fillId="0" borderId="0" xfId="3" applyFont="1" applyFill="1" applyBorder="1" applyAlignment="1">
      <alignment horizontal="right" wrapText="1"/>
    </xf>
    <xf numFmtId="2" fontId="6" fillId="0" borderId="0" xfId="5" applyNumberFormat="1" applyFont="1" applyFill="1" applyBorder="1" applyAlignment="1">
      <alignment horizontal="right" wrapText="1"/>
    </xf>
    <xf numFmtId="2" fontId="6" fillId="12" borderId="1" xfId="6" applyNumberFormat="1" applyFont="1" applyFill="1" applyBorder="1" applyAlignment="1">
      <alignment horizontal="right" wrapText="1"/>
    </xf>
    <xf numFmtId="44" fontId="6" fillId="12" borderId="1" xfId="3" applyNumberFormat="1" applyFont="1" applyFill="1" applyBorder="1" applyAlignment="1">
      <alignment horizontal="right" wrapText="1"/>
    </xf>
    <xf numFmtId="2" fontId="6" fillId="13" borderId="1" xfId="6" applyNumberFormat="1" applyFont="1" applyFill="1" applyBorder="1" applyAlignment="1">
      <alignment horizontal="right" wrapText="1"/>
    </xf>
    <xf numFmtId="44" fontId="6" fillId="13" borderId="1" xfId="3" applyNumberFormat="1" applyFont="1" applyFill="1" applyBorder="1" applyAlignment="1">
      <alignment horizontal="right" wrapText="1"/>
    </xf>
    <xf numFmtId="9" fontId="16" fillId="0" borderId="0" xfId="7" applyFont="1" applyBorder="1"/>
    <xf numFmtId="2" fontId="6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2" fontId="6" fillId="0" borderId="0" xfId="6" applyNumberFormat="1" applyFont="1" applyFill="1" applyBorder="1" applyAlignment="1">
      <alignment horizontal="right" wrapText="1"/>
    </xf>
    <xf numFmtId="170" fontId="6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5" fillId="0" borderId="0" xfId="6" applyFill="1" applyBorder="1"/>
    <xf numFmtId="0" fontId="25" fillId="0" borderId="0" xfId="6" applyFont="1" applyFill="1" applyBorder="1" applyAlignment="1">
      <alignment horizontal="right" wrapText="1"/>
    </xf>
    <xf numFmtId="0" fontId="25" fillId="0" borderId="0" xfId="6" applyFont="1" applyFill="1" applyBorder="1" applyAlignment="1">
      <alignment wrapText="1"/>
    </xf>
    <xf numFmtId="2" fontId="25" fillId="0" borderId="0" xfId="6" applyNumberFormat="1" applyFont="1" applyFill="1" applyBorder="1" applyAlignment="1">
      <alignment horizontal="right" wrapText="1"/>
    </xf>
    <xf numFmtId="170" fontId="25" fillId="0" borderId="0" xfId="3" applyNumberFormat="1" applyFont="1" applyFill="1" applyBorder="1" applyAlignment="1" applyProtection="1">
      <alignment horizontal="right" wrapText="1"/>
    </xf>
    <xf numFmtId="44" fontId="25" fillId="0" borderId="0" xfId="3" applyFont="1" applyFill="1" applyBorder="1" applyAlignment="1" applyProtection="1">
      <alignment horizontal="right" wrapText="1"/>
    </xf>
    <xf numFmtId="171" fontId="25" fillId="0" borderId="0" xfId="6" applyNumberFormat="1" applyFont="1" applyFill="1" applyBorder="1" applyAlignment="1">
      <alignment horizontal="right" wrapText="1"/>
    </xf>
    <xf numFmtId="2" fontId="6" fillId="0" borderId="0" xfId="4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7" fillId="0" borderId="0" xfId="5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6" fontId="16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7" fillId="0" borderId="2" xfId="0" applyFont="1" applyFill="1" applyBorder="1" applyAlignment="1">
      <alignment horizontal="center"/>
    </xf>
    <xf numFmtId="0" fontId="6" fillId="18" borderId="0" xfId="9" applyFont="1" applyFill="1" applyBorder="1" applyAlignment="1">
      <alignment horizontal="center"/>
    </xf>
    <xf numFmtId="0" fontId="17" fillId="0" borderId="0" xfId="0" applyFont="1" applyFill="1" applyBorder="1"/>
    <xf numFmtId="0" fontId="3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2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4" fillId="12" borderId="21" xfId="3" applyNumberFormat="1" applyFont="1" applyFill="1" applyBorder="1"/>
    <xf numFmtId="44" fontId="34" fillId="13" borderId="21" xfId="3" applyNumberFormat="1" applyFont="1" applyFill="1" applyBorder="1"/>
    <xf numFmtId="165" fontId="34" fillId="12" borderId="21" xfId="3" applyNumberFormat="1" applyFont="1" applyFill="1" applyBorder="1"/>
    <xf numFmtId="165" fontId="34" fillId="13" borderId="21" xfId="3" applyNumberFormat="1" applyFont="1" applyFill="1" applyBorder="1"/>
    <xf numFmtId="165" fontId="34" fillId="13" borderId="22" xfId="3" applyNumberFormat="1" applyFont="1" applyFill="1" applyBorder="1"/>
    <xf numFmtId="44" fontId="34" fillId="13" borderId="22" xfId="3" applyNumberFormat="1" applyFont="1" applyFill="1" applyBorder="1"/>
    <xf numFmtId="0" fontId="16" fillId="14" borderId="0" xfId="0" applyFont="1" applyFill="1" applyBorder="1" applyAlignment="1">
      <alignment horizontal="left"/>
    </xf>
    <xf numFmtId="166" fontId="36" fillId="0" borderId="0" xfId="2" applyNumberFormat="1" applyFont="1" applyFill="1" applyBorder="1"/>
    <xf numFmtId="0" fontId="36" fillId="0" borderId="0" xfId="1" applyNumberFormat="1" applyFont="1" applyFill="1" applyBorder="1"/>
    <xf numFmtId="2" fontId="36" fillId="0" borderId="0" xfId="1" applyNumberFormat="1" applyFont="1" applyFill="1" applyBorder="1"/>
    <xf numFmtId="170" fontId="36" fillId="0" borderId="0" xfId="1" applyNumberFormat="1" applyFont="1" applyFill="1" applyBorder="1"/>
    <xf numFmtId="44" fontId="36" fillId="0" borderId="0" xfId="3" applyNumberFormat="1" applyFont="1" applyFill="1" applyBorder="1"/>
    <xf numFmtId="170" fontId="13" fillId="0" borderId="0" xfId="1" applyNumberFormat="1" applyFont="1" applyFill="1" applyBorder="1"/>
    <xf numFmtId="166" fontId="13" fillId="0" borderId="0" xfId="2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5" fontId="16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0" fillId="14" borderId="0" xfId="0" applyFont="1" applyFill="1" applyBorder="1" applyAlignment="1">
      <alignment wrapText="1"/>
    </xf>
    <xf numFmtId="3" fontId="17" fillId="14" borderId="0" xfId="0" applyNumberFormat="1" applyFont="1" applyFill="1" applyBorder="1" applyAlignment="1">
      <alignment horizontal="centerContinuous"/>
    </xf>
    <xf numFmtId="0" fontId="17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right" vertical="center"/>
    </xf>
    <xf numFmtId="3" fontId="16" fillId="14" borderId="0" xfId="0" applyNumberFormat="1" applyFont="1" applyFill="1" applyBorder="1" applyAlignment="1">
      <alignment horizontal="center" vertical="center"/>
    </xf>
    <xf numFmtId="9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14" borderId="0" xfId="0" applyFont="1" applyFill="1" applyBorder="1"/>
    <xf numFmtId="0" fontId="16" fillId="14" borderId="0" xfId="0" applyFont="1" applyFill="1" applyBorder="1" applyAlignment="1"/>
    <xf numFmtId="166" fontId="16" fillId="14" borderId="0" xfId="2" applyNumberFormat="1" applyFont="1" applyFill="1" applyBorder="1" applyAlignment="1">
      <alignment horizontal="center" vertical="center"/>
    </xf>
    <xf numFmtId="166" fontId="21" fillId="14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Border="1" applyAlignment="1">
      <alignment horizontal="right"/>
    </xf>
    <xf numFmtId="0" fontId="2" fillId="14" borderId="0" xfId="0" applyFont="1" applyFill="1" applyBorder="1"/>
    <xf numFmtId="9" fontId="16" fillId="14" borderId="0" xfId="7" applyFont="1" applyFill="1" applyBorder="1" applyAlignment="1">
      <alignment horizontal="center"/>
    </xf>
    <xf numFmtId="9" fontId="20" fillId="14" borderId="0" xfId="0" applyNumberFormat="1" applyFont="1" applyFill="1" applyBorder="1"/>
    <xf numFmtId="0" fontId="17" fillId="14" borderId="0" xfId="0" applyFont="1" applyFill="1" applyBorder="1" applyAlignment="1">
      <alignment horizontal="centerContinuous"/>
    </xf>
    <xf numFmtId="0" fontId="22" fillId="14" borderId="0" xfId="0" applyFont="1" applyFill="1" applyBorder="1" applyAlignment="1">
      <alignment horizontal="right"/>
    </xf>
    <xf numFmtId="9" fontId="19" fillId="14" borderId="0" xfId="0" applyNumberFormat="1" applyFont="1" applyFill="1" applyBorder="1" applyAlignment="1">
      <alignment horizontal="center"/>
    </xf>
    <xf numFmtId="3" fontId="16" fillId="14" borderId="0" xfId="0" applyNumberFormat="1" applyFont="1" applyFill="1" applyBorder="1" applyAlignment="1"/>
    <xf numFmtId="166" fontId="17" fillId="14" borderId="0" xfId="2" applyNumberFormat="1" applyFont="1" applyFill="1" applyBorder="1" applyAlignment="1">
      <alignment horizontal="centerContinuous"/>
    </xf>
    <xf numFmtId="166" fontId="22" fillId="14" borderId="0" xfId="2" applyNumberFormat="1" applyFont="1" applyFill="1" applyBorder="1" applyAlignment="1">
      <alignment horizontal="right"/>
    </xf>
    <xf numFmtId="0" fontId="2" fillId="17" borderId="0" xfId="0" applyFont="1" applyFill="1" applyBorder="1"/>
    <xf numFmtId="17" fontId="0" fillId="17" borderId="0" xfId="0" applyNumberFormat="1" applyFill="1" applyBorder="1"/>
    <xf numFmtId="170" fontId="34" fillId="12" borderId="21" xfId="3" applyNumberFormat="1" applyFont="1" applyFill="1" applyBorder="1"/>
    <xf numFmtId="170" fontId="34" fillId="13" borderId="21" xfId="3" applyNumberFormat="1" applyFont="1" applyFill="1" applyBorder="1"/>
    <xf numFmtId="10" fontId="16" fillId="0" borderId="0" xfId="7" applyNumberFormat="1" applyFont="1"/>
    <xf numFmtId="0" fontId="6" fillId="12" borderId="1" xfId="9" applyNumberFormat="1" applyFont="1" applyFill="1" applyBorder="1" applyAlignment="1">
      <alignment wrapText="1"/>
    </xf>
    <xf numFmtId="0" fontId="6" fillId="13" borderId="1" xfId="9" applyNumberFormat="1" applyFont="1" applyFill="1" applyBorder="1" applyAlignment="1">
      <alignment wrapText="1"/>
    </xf>
    <xf numFmtId="2" fontId="6" fillId="12" borderId="1" xfId="9" applyNumberFormat="1" applyFont="1" applyFill="1" applyBorder="1" applyAlignment="1">
      <alignment horizontal="right" wrapText="1"/>
    </xf>
    <xf numFmtId="2" fontId="6" fillId="13" borderId="1" xfId="9" applyNumberFormat="1" applyFont="1" applyFill="1" applyBorder="1" applyAlignment="1">
      <alignment horizontal="right" wrapText="1"/>
    </xf>
    <xf numFmtId="170" fontId="6" fillId="12" borderId="1" xfId="3" applyNumberFormat="1" applyFont="1" applyFill="1" applyBorder="1" applyAlignment="1">
      <alignment horizontal="right" wrapText="1"/>
    </xf>
    <xf numFmtId="170" fontId="6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7" fillId="0" borderId="0" xfId="2" applyNumberFormat="1" applyFont="1" applyFill="1" applyBorder="1" applyAlignment="1"/>
    <xf numFmtId="166" fontId="17" fillId="0" borderId="0" xfId="2" applyNumberFormat="1" applyFont="1" applyAlignment="1">
      <alignment horizontal="right"/>
    </xf>
    <xf numFmtId="166" fontId="16" fillId="0" borderId="0" xfId="0" applyNumberFormat="1" applyFont="1" applyAlignment="1">
      <alignment horizontal="right" indent="1"/>
    </xf>
    <xf numFmtId="9" fontId="17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3" fillId="17" borderId="0" xfId="0" applyFont="1" applyFill="1" applyBorder="1" applyAlignment="1"/>
    <xf numFmtId="44" fontId="6" fillId="12" borderId="1" xfId="3" applyFont="1" applyFill="1" applyBorder="1" applyAlignment="1">
      <alignment horizontal="right" wrapText="1"/>
    </xf>
    <xf numFmtId="44" fontId="6" fillId="13" borderId="1" xfId="3" applyFont="1" applyFill="1" applyBorder="1" applyAlignment="1">
      <alignment horizontal="right" wrapText="1"/>
    </xf>
    <xf numFmtId="0" fontId="35" fillId="0" borderId="0" xfId="0" applyFont="1" applyBorder="1"/>
    <xf numFmtId="0" fontId="32" fillId="0" borderId="0" xfId="0" applyFont="1" applyBorder="1"/>
    <xf numFmtId="0" fontId="6" fillId="0" borderId="1" xfId="10" applyFont="1" applyFill="1" applyBorder="1" applyAlignment="1">
      <alignment horizontal="right" wrapText="1"/>
    </xf>
    <xf numFmtId="0" fontId="6" fillId="0" borderId="1" xfId="10" applyFont="1" applyFill="1" applyBorder="1" applyAlignment="1">
      <alignment wrapText="1"/>
    </xf>
    <xf numFmtId="2" fontId="6" fillId="0" borderId="1" xfId="10" applyNumberFormat="1" applyFont="1" applyFill="1" applyBorder="1" applyAlignment="1">
      <alignment horizontal="right" wrapText="1"/>
    </xf>
    <xf numFmtId="2" fontId="6" fillId="12" borderId="1" xfId="10" applyNumberFormat="1" applyFont="1" applyFill="1" applyBorder="1" applyAlignment="1">
      <alignment horizontal="right" wrapText="1"/>
    </xf>
    <xf numFmtId="2" fontId="6" fillId="13" borderId="1" xfId="10" applyNumberFormat="1" applyFont="1" applyFill="1" applyBorder="1" applyAlignment="1">
      <alignment horizontal="right" wrapText="1"/>
    </xf>
    <xf numFmtId="1" fontId="6" fillId="0" borderId="1" xfId="10" applyNumberFormat="1" applyFont="1" applyFill="1" applyBorder="1" applyAlignment="1">
      <alignment horizontal="right" wrapText="1"/>
    </xf>
    <xf numFmtId="168" fontId="6" fillId="0" borderId="1" xfId="3" applyNumberFormat="1" applyFont="1" applyFill="1" applyBorder="1" applyAlignment="1">
      <alignment horizontal="right" wrapText="1"/>
    </xf>
    <xf numFmtId="166" fontId="17" fillId="21" borderId="14" xfId="2" applyNumberFormat="1" applyFont="1" applyFill="1" applyBorder="1" applyAlignment="1">
      <alignment horizontal="centerContinuous"/>
    </xf>
    <xf numFmtId="166" fontId="30" fillId="21" borderId="14" xfId="2" applyNumberFormat="1" applyFont="1" applyFill="1" applyBorder="1" applyAlignment="1">
      <alignment horizontal="right"/>
    </xf>
    <xf numFmtId="3" fontId="17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70" fontId="36" fillId="0" borderId="0" xfId="0" applyNumberFormat="1" applyFont="1" applyFill="1" applyBorder="1"/>
    <xf numFmtId="166" fontId="36" fillId="0" borderId="0" xfId="8" applyNumberFormat="1" applyFont="1" applyFill="1"/>
    <xf numFmtId="0" fontId="2" fillId="0" borderId="0" xfId="11" applyBorder="1"/>
    <xf numFmtId="0" fontId="2" fillId="0" borderId="0" xfId="11" applyFill="1" applyBorder="1" applyAlignment="1"/>
    <xf numFmtId="0" fontId="2" fillId="0" borderId="0" xfId="11" applyFill="1" applyBorder="1"/>
    <xf numFmtId="170" fontId="0" fillId="0" borderId="0" xfId="1" applyNumberFormat="1" applyFont="1" applyFill="1" applyBorder="1"/>
    <xf numFmtId="173" fontId="6" fillId="0" borderId="0" xfId="5" applyNumberFormat="1" applyFont="1" applyFill="1" applyBorder="1" applyAlignment="1">
      <alignment wrapText="1"/>
    </xf>
    <xf numFmtId="44" fontId="6" fillId="0" borderId="0" xfId="1" applyFont="1" applyFill="1" applyBorder="1" applyAlignment="1" applyProtection="1">
      <alignment horizontal="right" wrapText="1"/>
    </xf>
    <xf numFmtId="0" fontId="2" fillId="0" borderId="0" xfId="11" applyBorder="1" applyAlignment="1">
      <alignment horizontal="left"/>
    </xf>
    <xf numFmtId="0" fontId="2" fillId="0" borderId="0" xfId="11" applyFill="1" applyBorder="1" applyAlignment="1">
      <alignment horizontal="left"/>
    </xf>
    <xf numFmtId="44" fontId="0" fillId="0" borderId="0" xfId="3" applyFont="1" applyBorder="1"/>
    <xf numFmtId="44" fontId="6" fillId="0" borderId="0" xfId="3" applyFont="1" applyFill="1" applyBorder="1" applyAlignment="1">
      <alignment wrapText="1"/>
    </xf>
    <xf numFmtId="44" fontId="6" fillId="0" borderId="0" xfId="3" applyFont="1" applyBorder="1"/>
    <xf numFmtId="0" fontId="2" fillId="22" borderId="0" xfId="11" applyFill="1" applyBorder="1"/>
    <xf numFmtId="44" fontId="2" fillId="0" borderId="0" xfId="3" applyFont="1" applyBorder="1"/>
    <xf numFmtId="0" fontId="6" fillId="0" borderId="0" xfId="3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center"/>
    </xf>
    <xf numFmtId="0" fontId="2" fillId="0" borderId="0" xfId="11"/>
    <xf numFmtId="0" fontId="2" fillId="0" borderId="0" xfId="11" applyFill="1"/>
    <xf numFmtId="0" fontId="2" fillId="0" borderId="0" xfId="11" applyFont="1"/>
    <xf numFmtId="0" fontId="3" fillId="0" borderId="0" xfId="11" applyFont="1" applyFill="1" applyBorder="1" applyAlignment="1">
      <alignment horizontal="right" vertical="center"/>
    </xf>
    <xf numFmtId="0" fontId="2" fillId="0" borderId="0" xfId="11" applyFont="1" applyAlignment="1"/>
    <xf numFmtId="0" fontId="2" fillId="17" borderId="0" xfId="11" applyFill="1"/>
    <xf numFmtId="0" fontId="13" fillId="17" borderId="0" xfId="11" applyFont="1" applyFill="1" applyAlignment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wrapText="1"/>
    </xf>
    <xf numFmtId="2" fontId="6" fillId="0" borderId="1" xfId="12" applyNumberFormat="1" applyFont="1" applyFill="1" applyBorder="1" applyAlignment="1">
      <alignment horizontal="right" wrapText="1"/>
    </xf>
    <xf numFmtId="1" fontId="6" fillId="0" borderId="1" xfId="12" applyNumberFormat="1" applyFont="1" applyFill="1" applyBorder="1" applyAlignment="1">
      <alignment horizontal="right" wrapText="1"/>
    </xf>
    <xf numFmtId="1" fontId="6" fillId="0" borderId="24" xfId="12" applyNumberFormat="1" applyFont="1" applyFill="1" applyBorder="1" applyAlignment="1">
      <alignment horizontal="right" wrapText="1"/>
    </xf>
    <xf numFmtId="168" fontId="6" fillId="0" borderId="24" xfId="3" applyNumberFormat="1" applyFont="1" applyFill="1" applyBorder="1" applyAlignment="1">
      <alignment horizontal="right" wrapText="1"/>
    </xf>
    <xf numFmtId="0" fontId="6" fillId="0" borderId="1" xfId="13" applyFont="1" applyFill="1" applyBorder="1" applyAlignment="1">
      <alignment horizontal="right" wrapText="1"/>
    </xf>
    <xf numFmtId="0" fontId="6" fillId="0" borderId="24" xfId="13" applyFont="1" applyFill="1" applyBorder="1" applyAlignment="1">
      <alignment horizontal="right" wrapText="1"/>
    </xf>
    <xf numFmtId="44" fontId="6" fillId="0" borderId="1" xfId="3" applyNumberFormat="1" applyFont="1" applyFill="1" applyBorder="1" applyAlignment="1">
      <alignment horizontal="right" wrapText="1"/>
    </xf>
    <xf numFmtId="44" fontId="6" fillId="0" borderId="24" xfId="3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horizontal="right" wrapText="1"/>
    </xf>
    <xf numFmtId="0" fontId="6" fillId="0" borderId="24" xfId="3" applyNumberFormat="1" applyFont="1" applyFill="1" applyBorder="1" applyAlignment="1">
      <alignment horizontal="right" wrapText="1"/>
    </xf>
    <xf numFmtId="0" fontId="6" fillId="0" borderId="24" xfId="12" applyFont="1" applyFill="1" applyBorder="1" applyAlignment="1">
      <alignment horizontal="right" wrapText="1"/>
    </xf>
    <xf numFmtId="168" fontId="6" fillId="0" borderId="1" xfId="3" applyNumberFormat="1" applyFont="1" applyBorder="1"/>
    <xf numFmtId="168" fontId="6" fillId="0" borderId="0" xfId="3" applyNumberFormat="1" applyFont="1" applyFill="1" applyBorder="1" applyAlignment="1">
      <alignment horizontal="right" wrapText="1"/>
    </xf>
    <xf numFmtId="0" fontId="6" fillId="0" borderId="1" xfId="3" applyNumberFormat="1" applyFont="1" applyBorder="1"/>
    <xf numFmtId="44" fontId="37" fillId="20" borderId="23" xfId="3" applyFont="1" applyFill="1" applyBorder="1" applyAlignment="1"/>
    <xf numFmtId="44" fontId="6" fillId="0" borderId="0" xfId="3" applyNumberFormat="1" applyFont="1" applyFill="1" applyBorder="1" applyAlignment="1">
      <alignment horizontal="right" wrapText="1"/>
    </xf>
    <xf numFmtId="44" fontId="6" fillId="0" borderId="1" xfId="3" applyNumberFormat="1" applyFont="1" applyBorder="1"/>
    <xf numFmtId="0" fontId="14" fillId="0" borderId="0" xfId="11" applyFont="1" applyFill="1"/>
    <xf numFmtId="0" fontId="38" fillId="18" borderId="0" xfId="9" applyFont="1" applyFill="1" applyBorder="1" applyAlignment="1">
      <alignment horizontal="center"/>
    </xf>
    <xf numFmtId="44" fontId="14" fillId="0" borderId="0" xfId="3" applyFont="1" applyBorder="1"/>
    <xf numFmtId="168" fontId="38" fillId="0" borderId="1" xfId="3" applyNumberFormat="1" applyFont="1" applyFill="1" applyBorder="1" applyAlignment="1">
      <alignment horizontal="right" wrapText="1"/>
    </xf>
    <xf numFmtId="44" fontId="38" fillId="0" borderId="0" xfId="3" applyFont="1" applyFill="1" applyBorder="1" applyAlignment="1">
      <alignment horizontal="right" wrapText="1"/>
    </xf>
    <xf numFmtId="44" fontId="38" fillId="0" borderId="0" xfId="3" applyFont="1" applyBorder="1"/>
    <xf numFmtId="0" fontId="38" fillId="0" borderId="0" xfId="5" applyFont="1" applyFill="1" applyBorder="1" applyAlignment="1">
      <alignment horizontal="right" wrapText="1"/>
    </xf>
    <xf numFmtId="44" fontId="38" fillId="0" borderId="0" xfId="1" applyFont="1" applyFill="1" applyBorder="1" applyAlignment="1" applyProtection="1">
      <alignment horizontal="right" wrapText="1"/>
    </xf>
    <xf numFmtId="0" fontId="14" fillId="0" borderId="0" xfId="11" applyFont="1" applyFill="1" applyBorder="1"/>
    <xf numFmtId="0" fontId="39" fillId="0" borderId="1" xfId="5" applyFont="1" applyFill="1" applyBorder="1" applyAlignment="1">
      <alignment wrapText="1"/>
    </xf>
    <xf numFmtId="0" fontId="39" fillId="0" borderId="1" xfId="5" applyFont="1" applyFill="1" applyBorder="1" applyAlignment="1">
      <alignment horizontal="right" wrapText="1"/>
    </xf>
    <xf numFmtId="2" fontId="39" fillId="0" borderId="1" xfId="5" applyNumberFormat="1" applyFont="1" applyFill="1" applyBorder="1" applyAlignment="1">
      <alignment horizontal="right" wrapText="1"/>
    </xf>
    <xf numFmtId="2" fontId="39" fillId="12" borderId="1" xfId="5" applyNumberFormat="1" applyFont="1" applyFill="1" applyBorder="1" applyAlignment="1">
      <alignment horizontal="right" wrapText="1"/>
    </xf>
    <xf numFmtId="2" fontId="39" fillId="13" borderId="1" xfId="5" applyNumberFormat="1" applyFont="1" applyFill="1" applyBorder="1" applyAlignment="1">
      <alignment horizontal="right" wrapText="1"/>
    </xf>
    <xf numFmtId="1" fontId="39" fillId="0" borderId="1" xfId="5" applyNumberFormat="1" applyFont="1" applyFill="1" applyBorder="1" applyAlignment="1">
      <alignment horizontal="right" wrapText="1"/>
    </xf>
    <xf numFmtId="44" fontId="39" fillId="0" borderId="1" xfId="3" applyFont="1" applyFill="1" applyBorder="1" applyAlignment="1">
      <alignment horizontal="right" wrapText="1"/>
    </xf>
    <xf numFmtId="44" fontId="39" fillId="12" borderId="1" xfId="3" applyNumberFormat="1" applyFont="1" applyFill="1" applyBorder="1" applyAlignment="1">
      <alignment horizontal="right" wrapText="1"/>
    </xf>
    <xf numFmtId="44" fontId="39" fillId="13" borderId="1" xfId="3" applyNumberFormat="1" applyFont="1" applyFill="1" applyBorder="1" applyAlignment="1">
      <alignment horizontal="right" wrapText="1"/>
    </xf>
    <xf numFmtId="170" fontId="39" fillId="0" borderId="1" xfId="3" applyNumberFormat="1" applyFont="1" applyFill="1" applyBorder="1" applyAlignment="1">
      <alignment horizontal="right" wrapText="1"/>
    </xf>
    <xf numFmtId="170" fontId="39" fillId="12" borderId="1" xfId="3" applyNumberFormat="1" applyFont="1" applyFill="1" applyBorder="1" applyAlignment="1">
      <alignment horizontal="right" wrapText="1"/>
    </xf>
    <xf numFmtId="170" fontId="39" fillId="13" borderId="1" xfId="3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6" fillId="0" borderId="1" xfId="14" applyFont="1" applyFill="1" applyBorder="1" applyAlignment="1">
      <alignment horizontal="right" wrapText="1"/>
    </xf>
    <xf numFmtId="0" fontId="6" fillId="0" borderId="1" xfId="14" applyFont="1" applyFill="1" applyBorder="1" applyAlignment="1">
      <alignment wrapText="1"/>
    </xf>
    <xf numFmtId="0" fontId="6" fillId="0" borderId="25" xfId="14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 wrapText="1"/>
    </xf>
    <xf numFmtId="44" fontId="0" fillId="0" borderId="0" xfId="3" applyFont="1"/>
    <xf numFmtId="0" fontId="6" fillId="0" borderId="0" xfId="14" applyFont="1" applyFill="1" applyBorder="1" applyAlignment="1">
      <alignment horizontal="right" wrapText="1"/>
    </xf>
    <xf numFmtId="44" fontId="6" fillId="0" borderId="0" xfId="3" applyFont="1"/>
    <xf numFmtId="9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165" fontId="6" fillId="0" borderId="1" xfId="14" applyNumberFormat="1" applyFont="1" applyFill="1" applyBorder="1" applyAlignment="1">
      <alignment horizontal="right" wrapText="1"/>
    </xf>
    <xf numFmtId="0" fontId="6" fillId="0" borderId="0" xfId="14" applyFont="1" applyFill="1" applyBorder="1" applyAlignment="1">
      <alignment wrapText="1"/>
    </xf>
    <xf numFmtId="44" fontId="0" fillId="0" borderId="1" xfId="3" applyFont="1" applyBorder="1"/>
    <xf numFmtId="0" fontId="17" fillId="5" borderId="1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</cellXfs>
  <cellStyles count="15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_BLOC PM" xfId="4"/>
    <cellStyle name="Normal_Feuil1" xfId="5"/>
    <cellStyle name="Normal_Feuil1 2" xfId="9"/>
    <cellStyle name="Normal_Feuil2" xfId="6"/>
    <cellStyle name="Normal_Feuil3" xfId="10"/>
    <cellStyle name="Normal_Feuil4" xfId="12"/>
    <cellStyle name="Normal_Feuil8" xfId="13"/>
    <cellStyle name="Normal_ip" xfId="14"/>
    <cellStyle name="Pourcentage" xfId="7" builtinId="5"/>
  </cellStyles>
  <dxfs count="61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45204336947441E-2"/>
          <c:y val="3.3738191632928474E-2"/>
          <c:w val="0.88240200166805649"/>
          <c:h val="0.87179487179487192"/>
        </c:manualLayout>
      </c:layout>
      <c:scatterChart>
        <c:scatterStyle val="lineMarker"/>
        <c:varyColors val="0"/>
        <c:ser>
          <c:idx val="11"/>
          <c:order val="0"/>
          <c:tx>
            <c:v>ONF 18/10/2018 - Vendus</c:v>
          </c:tx>
          <c:spPr>
            <a:ln w="19050">
              <a:noFill/>
            </a:ln>
          </c:spPr>
          <c:xVal>
            <c:numRef>
              <c:f>[5]SourceGraphCourbe!$A$1792:$A$1856</c:f>
              <c:numCache>
                <c:formatCode>General</c:formatCode>
                <c:ptCount val="65"/>
                <c:pt idx="0">
                  <c:v>1.433182698515171</c:v>
                </c:pt>
                <c:pt idx="1">
                  <c:v>0.86297071129707115</c:v>
                </c:pt>
                <c:pt idx="2">
                  <c:v>0.56846715328467157</c:v>
                </c:pt>
                <c:pt idx="3">
                  <c:v>0.67073170731707321</c:v>
                </c:pt>
                <c:pt idx="4">
                  <c:v>1.132882882882883</c:v>
                </c:pt>
                <c:pt idx="5">
                  <c:v>1.5863674851820491</c:v>
                </c:pt>
                <c:pt idx="6">
                  <c:v>0.30861833105335157</c:v>
                </c:pt>
                <c:pt idx="7">
                  <c:v>0.22410976804965699</c:v>
                </c:pt>
                <c:pt idx="8">
                  <c:v>0.57788161993769471</c:v>
                </c:pt>
                <c:pt idx="9">
                  <c:v>0.24475524475524477</c:v>
                </c:pt>
                <c:pt idx="10">
                  <c:v>1.1781127861529872</c:v>
                </c:pt>
                <c:pt idx="11">
                  <c:v>1.621764705882353</c:v>
                </c:pt>
                <c:pt idx="12">
                  <c:v>1.1814814814814816</c:v>
                </c:pt>
                <c:pt idx="13">
                  <c:v>0.75471698113207553</c:v>
                </c:pt>
                <c:pt idx="14">
                  <c:v>1.0828402366863905</c:v>
                </c:pt>
                <c:pt idx="15">
                  <c:v>0.45922746781115881</c:v>
                </c:pt>
                <c:pt idx="16">
                  <c:v>1.0135396518375241</c:v>
                </c:pt>
                <c:pt idx="17">
                  <c:v>0.52887259395050412</c:v>
                </c:pt>
                <c:pt idx="18">
                  <c:v>1.44234404536862</c:v>
                </c:pt>
                <c:pt idx="19">
                  <c:v>1.5587583148558759</c:v>
                </c:pt>
                <c:pt idx="20">
                  <c:v>1.0841584158415842</c:v>
                </c:pt>
                <c:pt idx="21">
                  <c:v>0.80708661417322836</c:v>
                </c:pt>
                <c:pt idx="22">
                  <c:v>1.5125</c:v>
                </c:pt>
                <c:pt idx="23">
                  <c:v>0.23407521105141979</c:v>
                </c:pt>
                <c:pt idx="24">
                  <c:v>1.1731517509727627</c:v>
                </c:pt>
                <c:pt idx="25">
                  <c:v>1.0418068236424796</c:v>
                </c:pt>
                <c:pt idx="26">
                  <c:v>1.3231114435302918</c:v>
                </c:pt>
                <c:pt idx="27">
                  <c:v>1.1433868974042027</c:v>
                </c:pt>
                <c:pt idx="28">
                  <c:v>1.2271604938271605</c:v>
                </c:pt>
                <c:pt idx="29">
                  <c:v>0.33283693224125094</c:v>
                </c:pt>
                <c:pt idx="30">
                  <c:v>1.1351896690879741</c:v>
                </c:pt>
                <c:pt idx="31">
                  <c:v>1.2629629629629631</c:v>
                </c:pt>
                <c:pt idx="32">
                  <c:v>1.8808988764044945</c:v>
                </c:pt>
                <c:pt idx="33">
                  <c:v>0.44527363184079605</c:v>
                </c:pt>
                <c:pt idx="34">
                  <c:v>0.25265989971872327</c:v>
                </c:pt>
                <c:pt idx="35">
                  <c:v>0.87084148727984345</c:v>
                </c:pt>
                <c:pt idx="36">
                  <c:v>0.22445710217159132</c:v>
                </c:pt>
                <c:pt idx="37">
                  <c:v>0.48600069132388524</c:v>
                </c:pt>
                <c:pt idx="38">
                  <c:v>1.2950146627565982</c:v>
                </c:pt>
                <c:pt idx="39">
                  <c:v>1.3803641092327699</c:v>
                </c:pt>
                <c:pt idx="40">
                  <c:v>1.4143070044709389</c:v>
                </c:pt>
                <c:pt idx="41">
                  <c:v>1.5228426395939085</c:v>
                </c:pt>
                <c:pt idx="42">
                  <c:v>1.2562949640287771</c:v>
                </c:pt>
                <c:pt idx="43">
                  <c:v>0.43204697986577179</c:v>
                </c:pt>
                <c:pt idx="44">
                  <c:v>0.22861216730038023</c:v>
                </c:pt>
                <c:pt idx="45">
                  <c:v>0.37606318347509116</c:v>
                </c:pt>
                <c:pt idx="46">
                  <c:v>0.38678414096916297</c:v>
                </c:pt>
                <c:pt idx="47">
                  <c:v>1.3391705069124424</c:v>
                </c:pt>
                <c:pt idx="48">
                  <c:v>0.93848857644991213</c:v>
                </c:pt>
                <c:pt idx="49">
                  <c:v>0.5663716814159292</c:v>
                </c:pt>
                <c:pt idx="50">
                  <c:v>0.37537537537537535</c:v>
                </c:pt>
                <c:pt idx="51">
                  <c:v>0.72598162071846284</c:v>
                </c:pt>
                <c:pt idx="52">
                  <c:v>0.9002079002079002</c:v>
                </c:pt>
                <c:pt idx="53">
                  <c:v>0.8341848583372039</c:v>
                </c:pt>
                <c:pt idx="54">
                  <c:v>0.74398433128147734</c:v>
                </c:pt>
                <c:pt idx="55">
                  <c:v>0.9088766692851532</c:v>
                </c:pt>
                <c:pt idx="56">
                  <c:v>0.72286940527283872</c:v>
                </c:pt>
                <c:pt idx="57">
                  <c:v>0.27174547577349678</c:v>
                </c:pt>
                <c:pt idx="58">
                  <c:v>0.46932894195142033</c:v>
                </c:pt>
                <c:pt idx="59">
                  <c:v>0.43422322290125442</c:v>
                </c:pt>
                <c:pt idx="60">
                  <c:v>0.70237087214225236</c:v>
                </c:pt>
                <c:pt idx="61">
                  <c:v>0.70697876029475515</c:v>
                </c:pt>
                <c:pt idx="62">
                  <c:v>1.3067123958843705</c:v>
                </c:pt>
                <c:pt idx="63">
                  <c:v>0.30021834061135372</c:v>
                </c:pt>
                <c:pt idx="64">
                  <c:v>0.94773175542406307</c:v>
                </c:pt>
              </c:numCache>
            </c:numRef>
          </c:xVal>
          <c:yVal>
            <c:numRef>
              <c:f>[5]SourceGraphCourbe!$AH$1792:$AH$1856</c:f>
              <c:numCache>
                <c:formatCode>General</c:formatCode>
                <c:ptCount val="65"/>
                <c:pt idx="0">
                  <c:v>53.605855855855857</c:v>
                </c:pt>
                <c:pt idx="1">
                  <c:v>46.763636363636365</c:v>
                </c:pt>
                <c:pt idx="2">
                  <c:v>44.827940421160761</c:v>
                </c:pt>
                <c:pt idx="3">
                  <c:v>46.909090909090907</c:v>
                </c:pt>
                <c:pt idx="4">
                  <c:v>51</c:v>
                </c:pt>
                <c:pt idx="5">
                  <c:v>53.789965305577795</c:v>
                </c:pt>
                <c:pt idx="6">
                  <c:v>37.070921985815602</c:v>
                </c:pt>
                <c:pt idx="7">
                  <c:v>35.373177842565596</c:v>
                </c:pt>
                <c:pt idx="8">
                  <c:v>41.460916442048514</c:v>
                </c:pt>
                <c:pt idx="9">
                  <c:v>34.777142857142856</c:v>
                </c:pt>
                <c:pt idx="10">
                  <c:v>53.060663507109005</c:v>
                </c:pt>
                <c:pt idx="11">
                  <c:v>52.415669205658325</c:v>
                </c:pt>
                <c:pt idx="12">
                  <c:v>51.144200626959247</c:v>
                </c:pt>
                <c:pt idx="13">
                  <c:v>41.65625</c:v>
                </c:pt>
                <c:pt idx="14">
                  <c:v>52.817150063051706</c:v>
                </c:pt>
                <c:pt idx="15">
                  <c:v>36.588785046728972</c:v>
                </c:pt>
                <c:pt idx="16">
                  <c:v>49.37022900763359</c:v>
                </c:pt>
                <c:pt idx="17">
                  <c:v>40.121317157712305</c:v>
                </c:pt>
                <c:pt idx="18">
                  <c:v>52.589777195281783</c:v>
                </c:pt>
                <c:pt idx="19">
                  <c:v>52.859174964438125</c:v>
                </c:pt>
                <c:pt idx="20">
                  <c:v>51.111111111111114</c:v>
                </c:pt>
                <c:pt idx="21">
                  <c:v>46.341463414634148</c:v>
                </c:pt>
                <c:pt idx="22">
                  <c:v>50.231404958677686</c:v>
                </c:pt>
                <c:pt idx="23">
                  <c:v>34.82295081967213</c:v>
                </c:pt>
                <c:pt idx="24">
                  <c:v>51.902985074626862</c:v>
                </c:pt>
                <c:pt idx="25">
                  <c:v>52.638376383763834</c:v>
                </c:pt>
                <c:pt idx="26">
                  <c:v>53.312605992085928</c:v>
                </c:pt>
                <c:pt idx="27">
                  <c:v>52.497297297297294</c:v>
                </c:pt>
                <c:pt idx="28">
                  <c:v>53.400402414486919</c:v>
                </c:pt>
                <c:pt idx="29">
                  <c:v>38.053691275167786</c:v>
                </c:pt>
                <c:pt idx="30">
                  <c:v>52.550657660860288</c:v>
                </c:pt>
                <c:pt idx="31">
                  <c:v>51.862170087976537</c:v>
                </c:pt>
                <c:pt idx="32">
                  <c:v>52.919952210274793</c:v>
                </c:pt>
                <c:pt idx="33">
                  <c:v>37.240223463687151</c:v>
                </c:pt>
                <c:pt idx="34">
                  <c:v>35.047918683446269</c:v>
                </c:pt>
                <c:pt idx="35">
                  <c:v>50.550561797752806</c:v>
                </c:pt>
                <c:pt idx="36">
                  <c:v>36.482950039651072</c:v>
                </c:pt>
                <c:pt idx="37">
                  <c:v>42.222617354196302</c:v>
                </c:pt>
                <c:pt idx="38">
                  <c:v>53.269927536231883</c:v>
                </c:pt>
                <c:pt idx="39">
                  <c:v>53.565708902496468</c:v>
                </c:pt>
                <c:pt idx="40">
                  <c:v>52.887249736564804</c:v>
                </c:pt>
                <c:pt idx="41">
                  <c:v>51.85</c:v>
                </c:pt>
                <c:pt idx="42">
                  <c:v>53.698401336196611</c:v>
                </c:pt>
                <c:pt idx="43">
                  <c:v>37.539805825242716</c:v>
                </c:pt>
                <c:pt idx="44">
                  <c:v>34.648648648648646</c:v>
                </c:pt>
                <c:pt idx="45">
                  <c:v>37.948303715670434</c:v>
                </c:pt>
                <c:pt idx="46">
                  <c:v>38.314350797266513</c:v>
                </c:pt>
                <c:pt idx="47">
                  <c:v>52.997591190640058</c:v>
                </c:pt>
                <c:pt idx="48">
                  <c:v>51.217228464419478</c:v>
                </c:pt>
                <c:pt idx="49">
                  <c:v>43.96306818181818</c:v>
                </c:pt>
                <c:pt idx="50">
                  <c:v>38</c:v>
                </c:pt>
                <c:pt idx="51">
                  <c:v>45.514959723820482</c:v>
                </c:pt>
                <c:pt idx="52">
                  <c:v>51.991916859122405</c:v>
                </c:pt>
                <c:pt idx="53">
                  <c:v>50.425946547884188</c:v>
                </c:pt>
                <c:pt idx="54">
                  <c:v>47.952237683339604</c:v>
                </c:pt>
                <c:pt idx="55">
                  <c:v>51.655142610198787</c:v>
                </c:pt>
                <c:pt idx="56">
                  <c:v>48.218829516539444</c:v>
                </c:pt>
                <c:pt idx="57">
                  <c:v>35.005370569280302</c:v>
                </c:pt>
                <c:pt idx="58">
                  <c:v>36.464912280701753</c:v>
                </c:pt>
                <c:pt idx="59">
                  <c:v>37.644444444444446</c:v>
                </c:pt>
                <c:pt idx="60">
                  <c:v>47.389993972272457</c:v>
                </c:pt>
                <c:pt idx="61">
                  <c:v>48.510116492949109</c:v>
                </c:pt>
                <c:pt idx="62">
                  <c:v>53.288338957630295</c:v>
                </c:pt>
                <c:pt idx="63">
                  <c:v>35.309090909090912</c:v>
                </c:pt>
                <c:pt idx="64">
                  <c:v>52.450572320499482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SourceGraphCourbe!$AK$1</c:f>
              <c:strCache>
                <c:ptCount val="1"/>
                <c:pt idx="0">
                  <c:v>Vente ONF 16 mai 2019 -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trendline>
            <c:name>Tendance ONF 16/05/2019 - Vendus</c:name>
            <c:spPr>
              <a:ln w="22225">
                <a:solidFill>
                  <a:srgbClr val="92D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SourceGraphCourbe!$A$1923:$A$1998</c:f>
              <c:numCache>
                <c:formatCode>0.00</c:formatCode>
                <c:ptCount val="76"/>
                <c:pt idx="0">
                  <c:v>0.30973451327433627</c:v>
                </c:pt>
                <c:pt idx="1">
                  <c:v>0.46231721034870643</c:v>
                </c:pt>
                <c:pt idx="2">
                  <c:v>0.52883116883116887</c:v>
                </c:pt>
                <c:pt idx="3">
                  <c:v>1.5043731778425655</c:v>
                </c:pt>
                <c:pt idx="4">
                  <c:v>0.32004981320049813</c:v>
                </c:pt>
                <c:pt idx="5">
                  <c:v>0.69193154034229831</c:v>
                </c:pt>
                <c:pt idx="6">
                  <c:v>0.72171253822629966</c:v>
                </c:pt>
                <c:pt idx="7">
                  <c:v>1.0054005400540054</c:v>
                </c:pt>
                <c:pt idx="8">
                  <c:v>1.0185449358059915</c:v>
                </c:pt>
                <c:pt idx="9">
                  <c:v>1.0471765546819156</c:v>
                </c:pt>
                <c:pt idx="10">
                  <c:v>1.0525649145028499</c:v>
                </c:pt>
                <c:pt idx="11">
                  <c:v>1.0595813204508857</c:v>
                </c:pt>
                <c:pt idx="12">
                  <c:v>1.1150326797385621</c:v>
                </c:pt>
                <c:pt idx="13">
                  <c:v>1.1855072463768115</c:v>
                </c:pt>
                <c:pt idx="14">
                  <c:v>1.2685774946921444</c:v>
                </c:pt>
                <c:pt idx="15">
                  <c:v>1.2886209495101733</c:v>
                </c:pt>
                <c:pt idx="16">
                  <c:v>1.317817014446228</c:v>
                </c:pt>
                <c:pt idx="17">
                  <c:v>1.4079045488441462</c:v>
                </c:pt>
                <c:pt idx="18">
                  <c:v>1.4703277236492471</c:v>
                </c:pt>
                <c:pt idx="19">
                  <c:v>1.6119270137961728</c:v>
                </c:pt>
                <c:pt idx="20">
                  <c:v>1.6291322314049588</c:v>
                </c:pt>
                <c:pt idx="21">
                  <c:v>1.8426470588235293</c:v>
                </c:pt>
                <c:pt idx="22">
                  <c:v>0.75040518638573739</c:v>
                </c:pt>
                <c:pt idx="23">
                  <c:v>1.1688168079616661</c:v>
                </c:pt>
                <c:pt idx="24">
                  <c:v>1.3295964125560538</c:v>
                </c:pt>
                <c:pt idx="25">
                  <c:v>1.6774193548387097</c:v>
                </c:pt>
                <c:pt idx="26">
                  <c:v>0.35288270377733599</c:v>
                </c:pt>
                <c:pt idx="27">
                  <c:v>0.38479809976247031</c:v>
                </c:pt>
                <c:pt idx="28">
                  <c:v>0.62541806020066892</c:v>
                </c:pt>
                <c:pt idx="29">
                  <c:v>0.6927480916030534</c:v>
                </c:pt>
                <c:pt idx="30">
                  <c:v>0.77280265339966836</c:v>
                </c:pt>
                <c:pt idx="31">
                  <c:v>1.1103000811030008</c:v>
                </c:pt>
                <c:pt idx="32">
                  <c:v>1.4317817014446228</c:v>
                </c:pt>
                <c:pt idx="33">
                  <c:v>1.0255039078568491</c:v>
                </c:pt>
                <c:pt idx="34">
                  <c:v>0.21010004764173415</c:v>
                </c:pt>
                <c:pt idx="35">
                  <c:v>0.32454036770583533</c:v>
                </c:pt>
                <c:pt idx="36">
                  <c:v>0.44124847001223988</c:v>
                </c:pt>
                <c:pt idx="37">
                  <c:v>0.46296296296296297</c:v>
                </c:pt>
                <c:pt idx="38">
                  <c:v>1.3523809523809525</c:v>
                </c:pt>
                <c:pt idx="39">
                  <c:v>1.21</c:v>
                </c:pt>
                <c:pt idx="40">
                  <c:v>1.5687500000000001</c:v>
                </c:pt>
                <c:pt idx="41">
                  <c:v>1.5862308762169681</c:v>
                </c:pt>
                <c:pt idx="42">
                  <c:v>1.8812600969305331</c:v>
                </c:pt>
                <c:pt idx="43">
                  <c:v>0.36754966887417218</c:v>
                </c:pt>
                <c:pt idx="44">
                  <c:v>0.44571932921447482</c:v>
                </c:pt>
                <c:pt idx="45">
                  <c:v>0.30693069306930693</c:v>
                </c:pt>
                <c:pt idx="46">
                  <c:v>0.38063986874487282</c:v>
                </c:pt>
                <c:pt idx="47">
                  <c:v>0.37604636188023183</c:v>
                </c:pt>
                <c:pt idx="48">
                  <c:v>1.0835099618482409</c:v>
                </c:pt>
                <c:pt idx="49">
                  <c:v>1.1464908148845974</c:v>
                </c:pt>
                <c:pt idx="50">
                  <c:v>1.3042357274401473</c:v>
                </c:pt>
                <c:pt idx="51">
                  <c:v>1.5666251556662516</c:v>
                </c:pt>
                <c:pt idx="52">
                  <c:v>1.7777777777777777</c:v>
                </c:pt>
                <c:pt idx="53">
                  <c:v>0.17559715945771465</c:v>
                </c:pt>
                <c:pt idx="54">
                  <c:v>0.27916666666666667</c:v>
                </c:pt>
                <c:pt idx="55">
                  <c:v>0.33494753833736884</c:v>
                </c:pt>
                <c:pt idx="56">
                  <c:v>0.38106945298094652</c:v>
                </c:pt>
                <c:pt idx="57">
                  <c:v>0.48335388409371149</c:v>
                </c:pt>
                <c:pt idx="58">
                  <c:v>0.48373408769448373</c:v>
                </c:pt>
                <c:pt idx="59">
                  <c:v>0.64491275776116019</c:v>
                </c:pt>
                <c:pt idx="60">
                  <c:v>0.84085603112840468</c:v>
                </c:pt>
                <c:pt idx="61">
                  <c:v>1.2250922509225093</c:v>
                </c:pt>
                <c:pt idx="62">
                  <c:v>0.12574183976261127</c:v>
                </c:pt>
                <c:pt idx="63">
                  <c:v>0.14253591505309182</c:v>
                </c:pt>
                <c:pt idx="64">
                  <c:v>0.17922497308934338</c:v>
                </c:pt>
                <c:pt idx="65">
                  <c:v>0.37215033887861981</c:v>
                </c:pt>
                <c:pt idx="66">
                  <c:v>0.41129943502824856</c:v>
                </c:pt>
                <c:pt idx="67">
                  <c:v>0.53347790729194899</c:v>
                </c:pt>
                <c:pt idx="68">
                  <c:v>0.55075715086932142</c:v>
                </c:pt>
                <c:pt idx="69">
                  <c:v>0.79929577464788737</c:v>
                </c:pt>
                <c:pt idx="70">
                  <c:v>1.0454262601120099</c:v>
                </c:pt>
                <c:pt idx="71">
                  <c:v>1.0567010309278351</c:v>
                </c:pt>
                <c:pt idx="72">
                  <c:v>1.197176684881603</c:v>
                </c:pt>
                <c:pt idx="73">
                  <c:v>1.2160401002506265</c:v>
                </c:pt>
                <c:pt idx="74">
                  <c:v>1.6414746543778802</c:v>
                </c:pt>
                <c:pt idx="75">
                  <c:v>1.8333333333333333</c:v>
                </c:pt>
              </c:numCache>
            </c:numRef>
          </c:xVal>
          <c:yVal>
            <c:numRef>
              <c:f>SourceGraphCourbe!$AK$1923:$AK$1998</c:f>
              <c:numCache>
                <c:formatCode>_("€"* #,##0.00_);_("€"* \(#,##0.00\);_("€"* "-"??_);_(@_)</c:formatCode>
                <c:ptCount val="76"/>
                <c:pt idx="0">
                  <c:v>38.419047619047618</c:v>
                </c:pt>
                <c:pt idx="1">
                  <c:v>41.070559610705594</c:v>
                </c:pt>
                <c:pt idx="2">
                  <c:v>43.104125736738702</c:v>
                </c:pt>
                <c:pt idx="3">
                  <c:v>52.035852713178294</c:v>
                </c:pt>
                <c:pt idx="4">
                  <c:v>37.782101167315176</c:v>
                </c:pt>
                <c:pt idx="5">
                  <c:v>45.079505300353354</c:v>
                </c:pt>
                <c:pt idx="6">
                  <c:v>45.550847457627121</c:v>
                </c:pt>
                <c:pt idx="7">
                  <c:v>51.490599820948972</c:v>
                </c:pt>
                <c:pt idx="8">
                  <c:v>50.574229691876752</c:v>
                </c:pt>
                <c:pt idx="9">
                  <c:v>52</c:v>
                </c:pt>
                <c:pt idx="10">
                  <c:v>51.552346570397113</c:v>
                </c:pt>
                <c:pt idx="11">
                  <c:v>49.430091185410333</c:v>
                </c:pt>
                <c:pt idx="12">
                  <c:v>51.060961313012896</c:v>
                </c:pt>
                <c:pt idx="13">
                  <c:v>51.466992665036678</c:v>
                </c:pt>
                <c:pt idx="14">
                  <c:v>51.531380753138073</c:v>
                </c:pt>
                <c:pt idx="15">
                  <c:v>51.350877192982459</c:v>
                </c:pt>
                <c:pt idx="16">
                  <c:v>51.406820950060904</c:v>
                </c:pt>
                <c:pt idx="17">
                  <c:v>52.055084745762713</c:v>
                </c:pt>
                <c:pt idx="18">
                  <c:v>51.915662650602407</c:v>
                </c:pt>
                <c:pt idx="19">
                  <c:v>52.562120375483161</c:v>
                </c:pt>
                <c:pt idx="20">
                  <c:v>52.049778059606851</c:v>
                </c:pt>
                <c:pt idx="21">
                  <c:v>52.533918595371112</c:v>
                </c:pt>
                <c:pt idx="22">
                  <c:v>48.185745140388768</c:v>
                </c:pt>
                <c:pt idx="23">
                  <c:v>52.385682749921159</c:v>
                </c:pt>
                <c:pt idx="24">
                  <c:v>51.02023608768971</c:v>
                </c:pt>
                <c:pt idx="25">
                  <c:v>49.102564102564102</c:v>
                </c:pt>
                <c:pt idx="26">
                  <c:v>40.161971830985912</c:v>
                </c:pt>
                <c:pt idx="27">
                  <c:v>38.02469135802469</c:v>
                </c:pt>
                <c:pt idx="28">
                  <c:v>45.980392156862742</c:v>
                </c:pt>
                <c:pt idx="29">
                  <c:v>45.165289256198349</c:v>
                </c:pt>
                <c:pt idx="30">
                  <c:v>45.793991416309012</c:v>
                </c:pt>
                <c:pt idx="31">
                  <c:v>52.023374726077428</c:v>
                </c:pt>
                <c:pt idx="32">
                  <c:v>52.05717488789238</c:v>
                </c:pt>
                <c:pt idx="33">
                  <c:v>51.500200561572406</c:v>
                </c:pt>
                <c:pt idx="34">
                  <c:v>33.5827664399093</c:v>
                </c:pt>
                <c:pt idx="35">
                  <c:v>38.96551724137931</c:v>
                </c:pt>
                <c:pt idx="36">
                  <c:v>41.830790568654649</c:v>
                </c:pt>
                <c:pt idx="37">
                  <c:v>42.36</c:v>
                </c:pt>
                <c:pt idx="38">
                  <c:v>52.272727272727273</c:v>
                </c:pt>
                <c:pt idx="39">
                  <c:v>52.03</c:v>
                </c:pt>
                <c:pt idx="40">
                  <c:v>52.011952191235061</c:v>
                </c:pt>
                <c:pt idx="41">
                  <c:v>52.222709338009643</c:v>
                </c:pt>
                <c:pt idx="42">
                  <c:v>52.460283383426365</c:v>
                </c:pt>
                <c:pt idx="43">
                  <c:v>37.293918918918919</c:v>
                </c:pt>
                <c:pt idx="44">
                  <c:v>41.815841584158413</c:v>
                </c:pt>
                <c:pt idx="45">
                  <c:v>36.605734767025091</c:v>
                </c:pt>
                <c:pt idx="46">
                  <c:v>37.200000000000003</c:v>
                </c:pt>
                <c:pt idx="47">
                  <c:v>39.854452054794521</c:v>
                </c:pt>
                <c:pt idx="48">
                  <c:v>52.003129890453835</c:v>
                </c:pt>
                <c:pt idx="49">
                  <c:v>52.173377156943303</c:v>
                </c:pt>
                <c:pt idx="50">
                  <c:v>52.242304433775772</c:v>
                </c:pt>
                <c:pt idx="51">
                  <c:v>52.404610492845784</c:v>
                </c:pt>
                <c:pt idx="52">
                  <c:v>51.5625</c:v>
                </c:pt>
                <c:pt idx="53">
                  <c:v>30</c:v>
                </c:pt>
                <c:pt idx="54">
                  <c:v>36.576492537313435</c:v>
                </c:pt>
                <c:pt idx="55">
                  <c:v>37.656626506024097</c:v>
                </c:pt>
                <c:pt idx="56">
                  <c:v>36.62096774193548</c:v>
                </c:pt>
                <c:pt idx="57">
                  <c:v>41.524234693877553</c:v>
                </c:pt>
                <c:pt idx="58">
                  <c:v>39.342105263157897</c:v>
                </c:pt>
                <c:pt idx="59">
                  <c:v>46.523190442726637</c:v>
                </c:pt>
                <c:pt idx="60">
                  <c:v>48.497454881999076</c:v>
                </c:pt>
                <c:pt idx="61">
                  <c:v>49.412650602409641</c:v>
                </c:pt>
                <c:pt idx="62">
                  <c:v>27.694690265486727</c:v>
                </c:pt>
                <c:pt idx="63">
                  <c:v>31.3102541630149</c:v>
                </c:pt>
                <c:pt idx="64">
                  <c:v>30.918918918918919</c:v>
                </c:pt>
                <c:pt idx="65">
                  <c:v>37.635761589403977</c:v>
                </c:pt>
                <c:pt idx="66">
                  <c:v>41.572802197802197</c:v>
                </c:pt>
                <c:pt idx="67">
                  <c:v>43.551829268292686</c:v>
                </c:pt>
                <c:pt idx="68">
                  <c:v>42.372708757637476</c:v>
                </c:pt>
                <c:pt idx="69">
                  <c:v>47.378854625550659</c:v>
                </c:pt>
                <c:pt idx="70">
                  <c:v>51.25595238095238</c:v>
                </c:pt>
                <c:pt idx="71">
                  <c:v>48.260162601626014</c:v>
                </c:pt>
                <c:pt idx="72">
                  <c:v>52.208063902624573</c:v>
                </c:pt>
                <c:pt idx="73">
                  <c:v>52.184666117065127</c:v>
                </c:pt>
                <c:pt idx="74">
                  <c:v>52.342504211117351</c:v>
                </c:pt>
                <c:pt idx="75">
                  <c:v>52.042424242424239</c:v>
                </c:pt>
              </c:numCache>
            </c:numRef>
          </c:yVal>
          <c:smooth val="0"/>
        </c:ser>
        <c:ser>
          <c:idx val="2"/>
          <c:order val="2"/>
          <c:tx>
            <c:v>Vente ONF 17/10/2019 - Vendus</c:v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</c:spPr>
          </c:marker>
          <c:trendline>
            <c:name>Tendance ONF 17/10/2019 - Vendus</c:name>
            <c:spPr>
              <a:ln w="15875">
                <a:solidFill>
                  <a:srgbClr val="00206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SourceGraphCourbe!$A$1999:$A$2037</c:f>
              <c:numCache>
                <c:formatCode>0.00</c:formatCode>
                <c:ptCount val="39"/>
                <c:pt idx="0">
                  <c:v>0.32138979370249726</c:v>
                </c:pt>
                <c:pt idx="1">
                  <c:v>0.24742268041237114</c:v>
                </c:pt>
                <c:pt idx="2">
                  <c:v>0.38369668246445499</c:v>
                </c:pt>
                <c:pt idx="3">
                  <c:v>2.6352201257861636</c:v>
                </c:pt>
                <c:pt idx="4">
                  <c:v>0.44817927170868349</c:v>
                </c:pt>
                <c:pt idx="5">
                  <c:v>0.33822682786413355</c:v>
                </c:pt>
                <c:pt idx="6">
                  <c:v>0.30576923076923079</c:v>
                </c:pt>
                <c:pt idx="7">
                  <c:v>0.24250681198910082</c:v>
                </c:pt>
                <c:pt idx="8">
                  <c:v>1.0026896180742335</c:v>
                </c:pt>
                <c:pt idx="9">
                  <c:v>0.22730118973074515</c:v>
                </c:pt>
                <c:pt idx="10">
                  <c:v>1.8476821192052981</c:v>
                </c:pt>
                <c:pt idx="11">
                  <c:v>0.25903307888040711</c:v>
                </c:pt>
                <c:pt idx="12">
                  <c:v>0.30205949656750575</c:v>
                </c:pt>
                <c:pt idx="13">
                  <c:v>0.81889763779527558</c:v>
                </c:pt>
                <c:pt idx="14">
                  <c:v>2.1711229946524062</c:v>
                </c:pt>
                <c:pt idx="15">
                  <c:v>0.45083932853717024</c:v>
                </c:pt>
                <c:pt idx="16">
                  <c:v>0.58157602663706998</c:v>
                </c:pt>
                <c:pt idx="17">
                  <c:v>0.10858799371904819</c:v>
                </c:pt>
                <c:pt idx="18">
                  <c:v>0.8950892857142857</c:v>
                </c:pt>
                <c:pt idx="19">
                  <c:v>0.52637221269296741</c:v>
                </c:pt>
                <c:pt idx="20">
                  <c:v>0.22482758620689655</c:v>
                </c:pt>
                <c:pt idx="21">
                  <c:v>0.2560386473429952</c:v>
                </c:pt>
                <c:pt idx="22">
                  <c:v>0.307</c:v>
                </c:pt>
                <c:pt idx="23">
                  <c:v>0.24090571640683001</c:v>
                </c:pt>
                <c:pt idx="24">
                  <c:v>0.29142857142857143</c:v>
                </c:pt>
                <c:pt idx="25">
                  <c:v>1.8067556952081696</c:v>
                </c:pt>
                <c:pt idx="26">
                  <c:v>1.1027154663518299</c:v>
                </c:pt>
                <c:pt idx="27">
                  <c:v>0.85416666666666663</c:v>
                </c:pt>
                <c:pt idx="28">
                  <c:v>0.40174927113702624</c:v>
                </c:pt>
                <c:pt idx="29">
                  <c:v>1.0451127819548873</c:v>
                </c:pt>
                <c:pt idx="30">
                  <c:v>0.37977430555555558</c:v>
                </c:pt>
                <c:pt idx="31">
                  <c:v>1.5331648768161719</c:v>
                </c:pt>
                <c:pt idx="32">
                  <c:v>1.589186176142698</c:v>
                </c:pt>
                <c:pt idx="33">
                  <c:v>0.31385899406984408</c:v>
                </c:pt>
                <c:pt idx="34">
                  <c:v>0.2289957014458773</c:v>
                </c:pt>
                <c:pt idx="35">
                  <c:v>1.5174825174825175</c:v>
                </c:pt>
                <c:pt idx="36">
                  <c:v>1.0035633300939424</c:v>
                </c:pt>
                <c:pt idx="37">
                  <c:v>1.0982142857142858</c:v>
                </c:pt>
                <c:pt idx="38">
                  <c:v>1.0462287104622872</c:v>
                </c:pt>
              </c:numCache>
            </c:numRef>
          </c:xVal>
          <c:yVal>
            <c:numRef>
              <c:f>SourceGraphCourbe!$AL$1999:$AL$2037</c:f>
              <c:numCache>
                <c:formatCode>_("€"* #,##0.00_);_("€"* \(#,##0.00\);_("€"* "-"??_);_(@_)</c:formatCode>
                <c:ptCount val="39"/>
                <c:pt idx="0">
                  <c:v>34.391891891891895</c:v>
                </c:pt>
                <c:pt idx="1">
                  <c:v>30.73076923076923</c:v>
                </c:pt>
                <c:pt idx="2">
                  <c:v>33.992094861660078</c:v>
                </c:pt>
                <c:pt idx="3">
                  <c:v>50.374701670644392</c:v>
                </c:pt>
                <c:pt idx="4">
                  <c:v>38.708333333333336</c:v>
                </c:pt>
                <c:pt idx="5">
                  <c:v>31.96595744680851</c:v>
                </c:pt>
                <c:pt idx="6">
                  <c:v>35</c:v>
                </c:pt>
                <c:pt idx="7">
                  <c:v>31.117977528089888</c:v>
                </c:pt>
                <c:pt idx="8">
                  <c:v>48.023605150214593</c:v>
                </c:pt>
                <c:pt idx="9">
                  <c:v>30.079889807162534</c:v>
                </c:pt>
                <c:pt idx="10">
                  <c:v>48.784946236559136</c:v>
                </c:pt>
                <c:pt idx="11">
                  <c:v>32.159135559921417</c:v>
                </c:pt>
                <c:pt idx="12">
                  <c:v>32.405303030303031</c:v>
                </c:pt>
                <c:pt idx="13">
                  <c:v>48.009615384615387</c:v>
                </c:pt>
                <c:pt idx="14">
                  <c:v>44.598522167487687</c:v>
                </c:pt>
                <c:pt idx="15">
                  <c:v>36.219858156028366</c:v>
                </c:pt>
                <c:pt idx="16">
                  <c:v>39.44656488549618</c:v>
                </c:pt>
                <c:pt idx="17">
                  <c:v>23.053392658509456</c:v>
                </c:pt>
                <c:pt idx="18">
                  <c:v>47.512468827930178</c:v>
                </c:pt>
                <c:pt idx="19">
                  <c:v>37.071283095723011</c:v>
                </c:pt>
                <c:pt idx="20">
                  <c:v>28.537832310838446</c:v>
                </c:pt>
                <c:pt idx="21">
                  <c:v>30</c:v>
                </c:pt>
                <c:pt idx="22">
                  <c:v>31</c:v>
                </c:pt>
                <c:pt idx="23">
                  <c:v>29.075500770416024</c:v>
                </c:pt>
                <c:pt idx="24">
                  <c:v>30</c:v>
                </c:pt>
                <c:pt idx="25">
                  <c:v>48.802173913043475</c:v>
                </c:pt>
                <c:pt idx="26">
                  <c:v>47.618308351177731</c:v>
                </c:pt>
                <c:pt idx="27">
                  <c:v>46.352549889135254</c:v>
                </c:pt>
                <c:pt idx="28">
                  <c:v>35.268505079825836</c:v>
                </c:pt>
                <c:pt idx="29">
                  <c:v>48.168165467625897</c:v>
                </c:pt>
                <c:pt idx="30">
                  <c:v>34.921142857142854</c:v>
                </c:pt>
                <c:pt idx="31">
                  <c:v>49.552121961269059</c:v>
                </c:pt>
                <c:pt idx="32">
                  <c:v>50</c:v>
                </c:pt>
                <c:pt idx="33">
                  <c:v>34.817354793561933</c:v>
                </c:pt>
                <c:pt idx="34">
                  <c:v>29.941979522184301</c:v>
                </c:pt>
                <c:pt idx="35">
                  <c:v>48.027649769585253</c:v>
                </c:pt>
                <c:pt idx="36">
                  <c:v>48.700129115558425</c:v>
                </c:pt>
                <c:pt idx="37">
                  <c:v>47.865853658536587</c:v>
                </c:pt>
                <c:pt idx="38">
                  <c:v>47.860465116279073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SourceGraphCourbe!$AM$1</c:f>
              <c:strCache>
                <c:ptCount val="1"/>
                <c:pt idx="0">
                  <c:v>Vente ONF 18 février 2020 -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marker>
          <c:trendline>
            <c:name>Tendance ONF 18/02/2020 - Vendus</c:name>
            <c:spPr>
              <a:ln w="19050">
                <a:solidFill>
                  <a:srgbClr val="00B050"/>
                </a:solidFill>
              </a:ln>
            </c:spPr>
            <c:trendlineType val="poly"/>
            <c:order val="5"/>
            <c:dispRSqr val="0"/>
            <c:dispEq val="0"/>
          </c:trendline>
          <c:xVal>
            <c:numRef>
              <c:f>SourceGraphCourbe!$A$2038:$A$2061</c:f>
              <c:numCache>
                <c:formatCode>0.00</c:formatCode>
                <c:ptCount val="24"/>
                <c:pt idx="0">
                  <c:v>0.3525016979850577</c:v>
                </c:pt>
                <c:pt idx="1">
                  <c:v>2.5828220858895707</c:v>
                </c:pt>
                <c:pt idx="2">
                  <c:v>0.15612123431920155</c:v>
                </c:pt>
                <c:pt idx="3">
                  <c:v>0.68965517241379315</c:v>
                </c:pt>
                <c:pt idx="4">
                  <c:v>0.38543455857093784</c:v>
                </c:pt>
                <c:pt idx="5">
                  <c:v>0.39180909384069657</c:v>
                </c:pt>
                <c:pt idx="6">
                  <c:v>1.3519362186788155</c:v>
                </c:pt>
                <c:pt idx="7">
                  <c:v>1.3729281767955801</c:v>
                </c:pt>
                <c:pt idx="8">
                  <c:v>1.6079714455681142</c:v>
                </c:pt>
                <c:pt idx="9">
                  <c:v>1.3959677419354839</c:v>
                </c:pt>
                <c:pt idx="10">
                  <c:v>0.26999316473000684</c:v>
                </c:pt>
                <c:pt idx="11">
                  <c:v>1.59375</c:v>
                </c:pt>
                <c:pt idx="12">
                  <c:v>1.9376513317191284</c:v>
                </c:pt>
                <c:pt idx="13">
                  <c:v>1.5977830562153603</c:v>
                </c:pt>
                <c:pt idx="14">
                  <c:v>1.3125</c:v>
                </c:pt>
                <c:pt idx="15">
                  <c:v>1.5043327556325823</c:v>
                </c:pt>
                <c:pt idx="16">
                  <c:v>0.29993041057759223</c:v>
                </c:pt>
                <c:pt idx="17">
                  <c:v>0.40629685157421291</c:v>
                </c:pt>
                <c:pt idx="18">
                  <c:v>1.8198433420365536</c:v>
                </c:pt>
                <c:pt idx="19">
                  <c:v>0.59947472094550225</c:v>
                </c:pt>
                <c:pt idx="20">
                  <c:v>0.45977011494252873</c:v>
                </c:pt>
                <c:pt idx="21">
                  <c:v>0.42427385892116182</c:v>
                </c:pt>
                <c:pt idx="22">
                  <c:v>0.24720447284345048</c:v>
                </c:pt>
                <c:pt idx="23">
                  <c:v>0.32977017637626937</c:v>
                </c:pt>
              </c:numCache>
            </c:numRef>
          </c:xVal>
          <c:yVal>
            <c:numRef>
              <c:f>SourceGraphCourbe!$AM$2038:$AM$2061</c:f>
              <c:numCache>
                <c:formatCode>_("€"* #,##0.00_);_("€"* \(#,##0.00\);_("€"* "-"??_);_(@_)</c:formatCode>
                <c:ptCount val="24"/>
                <c:pt idx="0">
                  <c:v>30.530507385998714</c:v>
                </c:pt>
                <c:pt idx="1">
                  <c:v>46.437054631828978</c:v>
                </c:pt>
                <c:pt idx="2">
                  <c:v>27.605278592375367</c:v>
                </c:pt>
                <c:pt idx="3">
                  <c:v>36.5</c:v>
                </c:pt>
                <c:pt idx="4">
                  <c:v>33</c:v>
                </c:pt>
                <c:pt idx="5">
                  <c:v>33.666666666666664</c:v>
                </c:pt>
                <c:pt idx="6">
                  <c:v>48.358607132827856</c:v>
                </c:pt>
                <c:pt idx="7">
                  <c:v>47.78672032193159</c:v>
                </c:pt>
                <c:pt idx="8">
                  <c:v>48.568257491675915</c:v>
                </c:pt>
                <c:pt idx="9">
                  <c:v>48.573079145002886</c:v>
                </c:pt>
                <c:pt idx="10">
                  <c:v>28.253797468354431</c:v>
                </c:pt>
                <c:pt idx="11">
                  <c:v>46.813725490196077</c:v>
                </c:pt>
                <c:pt idx="12">
                  <c:v>49.015932521087159</c:v>
                </c:pt>
                <c:pt idx="13">
                  <c:v>48.354806739345889</c:v>
                </c:pt>
                <c:pt idx="14">
                  <c:v>48.799783549783548</c:v>
                </c:pt>
                <c:pt idx="15">
                  <c:v>48.997695852534562</c:v>
                </c:pt>
                <c:pt idx="16">
                  <c:v>27.584686774941996</c:v>
                </c:pt>
                <c:pt idx="17">
                  <c:v>35.123001230012299</c:v>
                </c:pt>
                <c:pt idx="18">
                  <c:v>48.899569583931132</c:v>
                </c:pt>
                <c:pt idx="19">
                  <c:v>39.507119386637456</c:v>
                </c:pt>
                <c:pt idx="20">
                  <c:v>36.328125</c:v>
                </c:pt>
                <c:pt idx="21">
                  <c:v>34.8879380603097</c:v>
                </c:pt>
                <c:pt idx="22">
                  <c:v>27.347334410339258</c:v>
                </c:pt>
                <c:pt idx="23">
                  <c:v>34.551053484602917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SourceGraphCourbe!$AN$1</c:f>
              <c:strCache>
                <c:ptCount val="1"/>
                <c:pt idx="0">
                  <c:v>Vente ONF 17/06/2020 -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ONF 17/06/2020 - Vendus</c:name>
            <c:spPr>
              <a:ln w="15875"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SourceGraphCourbe!$A$2062:$A$2108</c:f>
              <c:numCache>
                <c:formatCode>0.00</c:formatCode>
                <c:ptCount val="47"/>
                <c:pt idx="0">
                  <c:v>1.1928934010152283</c:v>
                </c:pt>
                <c:pt idx="1">
                  <c:v>0.17642752562225475</c:v>
                </c:pt>
                <c:pt idx="2">
                  <c:v>0.46895238095238095</c:v>
                </c:pt>
                <c:pt idx="3">
                  <c:v>0.20394088669950738</c:v>
                </c:pt>
                <c:pt idx="4">
                  <c:v>1.3403141361256545</c:v>
                </c:pt>
                <c:pt idx="5">
                  <c:v>0.55984042553191493</c:v>
                </c:pt>
                <c:pt idx="6">
                  <c:v>0.10632818248712289</c:v>
                </c:pt>
                <c:pt idx="7">
                  <c:v>0.66441005802707931</c:v>
                </c:pt>
                <c:pt idx="8">
                  <c:v>0.47902097902097901</c:v>
                </c:pt>
                <c:pt idx="9">
                  <c:v>0.34304635761589403</c:v>
                </c:pt>
                <c:pt idx="10">
                  <c:v>0.32553407934893186</c:v>
                </c:pt>
                <c:pt idx="11">
                  <c:v>0.44028103044496486</c:v>
                </c:pt>
                <c:pt idx="12">
                  <c:v>1.7177950868783702</c:v>
                </c:pt>
                <c:pt idx="13">
                  <c:v>0.36762020693852709</c:v>
                </c:pt>
                <c:pt idx="14">
                  <c:v>0.15323351385791653</c:v>
                </c:pt>
                <c:pt idx="15">
                  <c:v>0.45238095238095238</c:v>
                </c:pt>
                <c:pt idx="16">
                  <c:v>0.666189111747851</c:v>
                </c:pt>
                <c:pt idx="17">
                  <c:v>0.39195979899497485</c:v>
                </c:pt>
                <c:pt idx="18">
                  <c:v>0.14583333333333334</c:v>
                </c:pt>
                <c:pt idx="19">
                  <c:v>0.2135523613963039</c:v>
                </c:pt>
                <c:pt idx="20">
                  <c:v>1.4388327721661054</c:v>
                </c:pt>
                <c:pt idx="21">
                  <c:v>1.735472679965308</c:v>
                </c:pt>
                <c:pt idx="22">
                  <c:v>0.29101358411703238</c:v>
                </c:pt>
                <c:pt idx="23">
                  <c:v>0.38492063492063494</c:v>
                </c:pt>
                <c:pt idx="24">
                  <c:v>0.42415498763396536</c:v>
                </c:pt>
                <c:pt idx="25">
                  <c:v>0.49165935030728708</c:v>
                </c:pt>
                <c:pt idx="26">
                  <c:v>0.30398671096345514</c:v>
                </c:pt>
                <c:pt idx="27">
                  <c:v>1.1899779735682818</c:v>
                </c:pt>
                <c:pt idx="28">
                  <c:v>2.028179190751445</c:v>
                </c:pt>
                <c:pt idx="29">
                  <c:v>0.87177875549968575</c:v>
                </c:pt>
                <c:pt idx="30">
                  <c:v>0.27500000000000002</c:v>
                </c:pt>
                <c:pt idx="31">
                  <c:v>0.31546707503828486</c:v>
                </c:pt>
                <c:pt idx="32">
                  <c:v>0.72847965738758025</c:v>
                </c:pt>
                <c:pt idx="33">
                  <c:v>0.33150470219435735</c:v>
                </c:pt>
                <c:pt idx="34">
                  <c:v>0.28719325153374231</c:v>
                </c:pt>
                <c:pt idx="35">
                  <c:v>0.90459849004804394</c:v>
                </c:pt>
                <c:pt idx="36">
                  <c:v>0.64588744588744584</c:v>
                </c:pt>
                <c:pt idx="37">
                  <c:v>0.39362657091561937</c:v>
                </c:pt>
                <c:pt idx="38">
                  <c:v>0.41294196130753835</c:v>
                </c:pt>
                <c:pt idx="39">
                  <c:v>1.0818536162841057</c:v>
                </c:pt>
                <c:pt idx="40">
                  <c:v>1.3997071742313323</c:v>
                </c:pt>
                <c:pt idx="41">
                  <c:v>0.2839425587467363</c:v>
                </c:pt>
                <c:pt idx="42">
                  <c:v>0.3401413982717989</c:v>
                </c:pt>
                <c:pt idx="43">
                  <c:v>1.3056628056628057</c:v>
                </c:pt>
                <c:pt idx="44">
                  <c:v>0.48465873512836566</c:v>
                </c:pt>
                <c:pt idx="45">
                  <c:v>0.27063423110338836</c:v>
                </c:pt>
                <c:pt idx="46">
                  <c:v>0.23952095808383234</c:v>
                </c:pt>
              </c:numCache>
            </c:numRef>
          </c:xVal>
          <c:yVal>
            <c:numRef>
              <c:f>SourceGraphCourbe!$AN$2062:$AN$2108</c:f>
              <c:numCache>
                <c:formatCode>_("€"* #,##0.00_);_("€"* \(#,##0.00\);_("€"* "-"??_);_(@_)</c:formatCode>
                <c:ptCount val="47"/>
                <c:pt idx="0">
                  <c:v>41.829787234042556</c:v>
                </c:pt>
                <c:pt idx="1">
                  <c:v>25.103734439834025</c:v>
                </c:pt>
                <c:pt idx="2">
                  <c:v>35.06092607636068</c:v>
                </c:pt>
                <c:pt idx="3">
                  <c:v>28.019323671497585</c:v>
                </c:pt>
                <c:pt idx="4">
                  <c:v>44.43359375</c:v>
                </c:pt>
                <c:pt idx="5">
                  <c:v>38.004750593824227</c:v>
                </c:pt>
                <c:pt idx="6">
                  <c:v>23.183391003460208</c:v>
                </c:pt>
                <c:pt idx="7">
                  <c:v>37.001455604075694</c:v>
                </c:pt>
                <c:pt idx="8">
                  <c:v>34.148418491484186</c:v>
                </c:pt>
                <c:pt idx="9">
                  <c:v>31.1003861003861</c:v>
                </c:pt>
                <c:pt idx="10">
                  <c:v>31.2578125</c:v>
                </c:pt>
                <c:pt idx="11">
                  <c:v>33.005319148936174</c:v>
                </c:pt>
                <c:pt idx="12">
                  <c:v>45.536100453435644</c:v>
                </c:pt>
                <c:pt idx="13">
                  <c:v>31.043046357615893</c:v>
                </c:pt>
                <c:pt idx="14">
                  <c:v>25.155925155925157</c:v>
                </c:pt>
                <c:pt idx="15">
                  <c:v>36.94736842105263</c:v>
                </c:pt>
                <c:pt idx="16">
                  <c:v>36.221505376344084</c:v>
                </c:pt>
                <c:pt idx="17">
                  <c:v>30.448717948717949</c:v>
                </c:pt>
                <c:pt idx="18">
                  <c:v>24.175824175824175</c:v>
                </c:pt>
                <c:pt idx="19">
                  <c:v>26.378205128205128</c:v>
                </c:pt>
                <c:pt idx="20">
                  <c:v>44.563182527301095</c:v>
                </c:pt>
                <c:pt idx="21">
                  <c:v>44.32783608195902</c:v>
                </c:pt>
                <c:pt idx="22">
                  <c:v>26.696588868940754</c:v>
                </c:pt>
                <c:pt idx="23">
                  <c:v>35.036082474226802</c:v>
                </c:pt>
                <c:pt idx="24">
                  <c:v>35.396501457725947</c:v>
                </c:pt>
                <c:pt idx="25">
                  <c:v>36.642857142857146</c:v>
                </c:pt>
                <c:pt idx="26">
                  <c:v>28</c:v>
                </c:pt>
                <c:pt idx="27">
                  <c:v>44.076816288755204</c:v>
                </c:pt>
                <c:pt idx="28">
                  <c:v>46.615603847524049</c:v>
                </c:pt>
                <c:pt idx="29">
                  <c:v>41.499639509733235</c:v>
                </c:pt>
                <c:pt idx="30">
                  <c:v>24.732620320855617</c:v>
                </c:pt>
                <c:pt idx="31">
                  <c:v>30.728155339805824</c:v>
                </c:pt>
                <c:pt idx="32">
                  <c:v>38.965314520870074</c:v>
                </c:pt>
                <c:pt idx="33">
                  <c:v>30.338849487785659</c:v>
                </c:pt>
                <c:pt idx="34">
                  <c:v>27.503337783711615</c:v>
                </c:pt>
                <c:pt idx="35">
                  <c:v>43.345978755690439</c:v>
                </c:pt>
                <c:pt idx="36">
                  <c:v>37.386058981233241</c:v>
                </c:pt>
                <c:pt idx="37">
                  <c:v>33.00171037628278</c:v>
                </c:pt>
                <c:pt idx="38">
                  <c:v>32.504038772213249</c:v>
                </c:pt>
                <c:pt idx="39">
                  <c:v>43.042433947157726</c:v>
                </c:pt>
                <c:pt idx="40">
                  <c:v>45.052301255230127</c:v>
                </c:pt>
                <c:pt idx="41">
                  <c:v>33.183908045977013</c:v>
                </c:pt>
                <c:pt idx="42">
                  <c:v>34.341801385681293</c:v>
                </c:pt>
                <c:pt idx="43">
                  <c:v>44.220798422868405</c:v>
                </c:pt>
                <c:pt idx="44">
                  <c:v>35.89793281653747</c:v>
                </c:pt>
                <c:pt idx="45">
                  <c:v>31.051364365971107</c:v>
                </c:pt>
                <c:pt idx="46">
                  <c:v>25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SourceGraphCourbe!$AO$1</c:f>
              <c:strCache>
                <c:ptCount val="1"/>
                <c:pt idx="0">
                  <c:v>Vente ONF 15 octobre 2020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Tendance vente ONF 15/10/2020 - Vendus</c:nam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SourceGraphCourbe!$A$2109:$A$2145</c:f>
              <c:numCache>
                <c:formatCode>0.00</c:formatCode>
                <c:ptCount val="37"/>
                <c:pt idx="0">
                  <c:v>0.70532319391634979</c:v>
                </c:pt>
                <c:pt idx="1">
                  <c:v>0.85013812154696133</c:v>
                </c:pt>
                <c:pt idx="2">
                  <c:v>0.62677725118483407</c:v>
                </c:pt>
                <c:pt idx="3">
                  <c:v>0.56097560975609762</c:v>
                </c:pt>
                <c:pt idx="4">
                  <c:v>0.58883248730964466</c:v>
                </c:pt>
                <c:pt idx="5">
                  <c:v>0.82456140350877194</c:v>
                </c:pt>
                <c:pt idx="6">
                  <c:v>0.1736111111111111</c:v>
                </c:pt>
                <c:pt idx="7">
                  <c:v>0.53938185443668996</c:v>
                </c:pt>
                <c:pt idx="8">
                  <c:v>0.52660550458715594</c:v>
                </c:pt>
                <c:pt idx="9">
                  <c:v>0.84704370179948585</c:v>
                </c:pt>
                <c:pt idx="10">
                  <c:v>1.0844221105527638</c:v>
                </c:pt>
                <c:pt idx="11">
                  <c:v>1.0160075329566856</c:v>
                </c:pt>
                <c:pt idx="12">
                  <c:v>1.0272435897435896</c:v>
                </c:pt>
                <c:pt idx="13">
                  <c:v>0.94117647058823528</c:v>
                </c:pt>
                <c:pt idx="14">
                  <c:v>0.97062579821200512</c:v>
                </c:pt>
                <c:pt idx="15">
                  <c:v>0.90744466800804824</c:v>
                </c:pt>
                <c:pt idx="16">
                  <c:v>1.0106382978723405</c:v>
                </c:pt>
                <c:pt idx="17">
                  <c:v>0.32887931034482759</c:v>
                </c:pt>
                <c:pt idx="18">
                  <c:v>0.34327383543752721</c:v>
                </c:pt>
                <c:pt idx="19">
                  <c:v>1.1990740740740742</c:v>
                </c:pt>
                <c:pt idx="20">
                  <c:v>1.2290575916230366</c:v>
                </c:pt>
                <c:pt idx="21">
                  <c:v>1.4814582023884348</c:v>
                </c:pt>
                <c:pt idx="22">
                  <c:v>1.3731746890210925</c:v>
                </c:pt>
                <c:pt idx="23">
                  <c:v>1.1811320754716981</c:v>
                </c:pt>
                <c:pt idx="24">
                  <c:v>0.40640260444926751</c:v>
                </c:pt>
                <c:pt idx="25">
                  <c:v>2.1842105263157894</c:v>
                </c:pt>
                <c:pt idx="26">
                  <c:v>0.2593386405388855</c:v>
                </c:pt>
                <c:pt idx="27">
                  <c:v>1.2881619937694704</c:v>
                </c:pt>
                <c:pt idx="28">
                  <c:v>0.21356421356421357</c:v>
                </c:pt>
                <c:pt idx="29">
                  <c:v>0.25834064969271292</c:v>
                </c:pt>
                <c:pt idx="30">
                  <c:v>0.88669487541137748</c:v>
                </c:pt>
                <c:pt idx="31">
                  <c:v>0.45454545454545453</c:v>
                </c:pt>
                <c:pt idx="32">
                  <c:v>0.60441767068273089</c:v>
                </c:pt>
                <c:pt idx="33">
                  <c:v>0.44559585492227977</c:v>
                </c:pt>
                <c:pt idx="34">
                  <c:v>0.34028294862248698</c:v>
                </c:pt>
                <c:pt idx="35">
                  <c:v>1.6470588235294117</c:v>
                </c:pt>
                <c:pt idx="36">
                  <c:v>1.354368932038835</c:v>
                </c:pt>
              </c:numCache>
            </c:numRef>
          </c:xVal>
          <c:yVal>
            <c:numRef>
              <c:f>SourceGraphCourbe!$AO$2109:$AO$2145</c:f>
              <c:numCache>
                <c:formatCode>_("€"* #,##0.00_);_("€"* \(#,##0.00\);_("€"* "-"??_);_(@_)</c:formatCode>
                <c:ptCount val="37"/>
                <c:pt idx="0">
                  <c:v>38.749326145552558</c:v>
                </c:pt>
                <c:pt idx="1">
                  <c:v>43.411860276198212</c:v>
                </c:pt>
                <c:pt idx="2">
                  <c:v>37.013232514177695</c:v>
                </c:pt>
                <c:pt idx="3">
                  <c:v>35.007608695652173</c:v>
                </c:pt>
                <c:pt idx="4">
                  <c:v>35.010057471264368</c:v>
                </c:pt>
                <c:pt idx="5">
                  <c:v>38.324468085106382</c:v>
                </c:pt>
                <c:pt idx="6">
                  <c:v>24.285714285714285</c:v>
                </c:pt>
                <c:pt idx="7">
                  <c:v>34.620455945779419</c:v>
                </c:pt>
                <c:pt idx="8">
                  <c:v>34.337979094076658</c:v>
                </c:pt>
                <c:pt idx="9">
                  <c:v>41.74506828528073</c:v>
                </c:pt>
                <c:pt idx="10">
                  <c:v>43.211306765523631</c:v>
                </c:pt>
                <c:pt idx="11">
                  <c:v>42.84522706209453</c:v>
                </c:pt>
                <c:pt idx="12">
                  <c:v>44.001560062402497</c:v>
                </c:pt>
                <c:pt idx="13">
                  <c:v>42.018442622950822</c:v>
                </c:pt>
                <c:pt idx="14">
                  <c:v>43.42763157894737</c:v>
                </c:pt>
                <c:pt idx="15">
                  <c:v>43.514412416851442</c:v>
                </c:pt>
                <c:pt idx="16">
                  <c:v>43.938596491228068</c:v>
                </c:pt>
                <c:pt idx="17">
                  <c:v>34.344692005242464</c:v>
                </c:pt>
                <c:pt idx="18">
                  <c:v>33.861762840837031</c:v>
                </c:pt>
                <c:pt idx="19">
                  <c:v>44.057915057915061</c:v>
                </c:pt>
                <c:pt idx="20">
                  <c:v>44.841320553780619</c:v>
                </c:pt>
                <c:pt idx="21">
                  <c:v>44.870598218073823</c:v>
                </c:pt>
                <c:pt idx="22">
                  <c:v>45.14612051988972</c:v>
                </c:pt>
                <c:pt idx="23">
                  <c:v>44.366347177848773</c:v>
                </c:pt>
                <c:pt idx="24">
                  <c:v>35.086782376502001</c:v>
                </c:pt>
                <c:pt idx="25">
                  <c:v>44.016867469879521</c:v>
                </c:pt>
                <c:pt idx="26">
                  <c:v>25.853010625737898</c:v>
                </c:pt>
                <c:pt idx="27">
                  <c:v>44.135429262394197</c:v>
                </c:pt>
                <c:pt idx="28">
                  <c:v>24.466216216216218</c:v>
                </c:pt>
                <c:pt idx="29">
                  <c:v>24.855564995751912</c:v>
                </c:pt>
                <c:pt idx="30">
                  <c:v>43.213149522799576</c:v>
                </c:pt>
                <c:pt idx="31">
                  <c:v>33.34375</c:v>
                </c:pt>
                <c:pt idx="32">
                  <c:v>35.398671096345517</c:v>
                </c:pt>
                <c:pt idx="33">
                  <c:v>33.150105708245242</c:v>
                </c:pt>
                <c:pt idx="34">
                  <c:v>30.76586433260394</c:v>
                </c:pt>
                <c:pt idx="35">
                  <c:v>44.792682926829265</c:v>
                </c:pt>
                <c:pt idx="36">
                  <c:v>44.464157706093189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520608"/>
        <c:axId val="681517888"/>
      </c:scatterChart>
      <c:valAx>
        <c:axId val="681520608"/>
        <c:scaling>
          <c:orientation val="minMax"/>
          <c:max val="2.7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1517888"/>
        <c:crosses val="autoZero"/>
        <c:crossBetween val="midCat"/>
        <c:majorUnit val="0.1"/>
      </c:valAx>
      <c:valAx>
        <c:axId val="68151788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1520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167922520608826"/>
          <c:y val="0.4480431430446194"/>
          <c:w val="0.2572757947742636"/>
          <c:h val="0.33764495560572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5</c:v>
                </c:pt>
                <c:pt idx="1">
                  <c:v>3.1666666666666665</c:v>
                </c:pt>
                <c:pt idx="2">
                  <c:v>4.666666666666667</c:v>
                </c:pt>
                <c:pt idx="3">
                  <c:v>4.1428571428571432</c:v>
                </c:pt>
                <c:pt idx="4">
                  <c:v>3.8</c:v>
                </c:pt>
                <c:pt idx="5">
                  <c:v>3</c:v>
                </c:pt>
                <c:pt idx="6">
                  <c:v>4</c:v>
                </c:pt>
                <c:pt idx="7">
                  <c:v>4.2</c:v>
                </c:pt>
                <c:pt idx="8">
                  <c:v>4.5</c:v>
                </c:pt>
                <c:pt idx="9">
                  <c:v>3.8</c:v>
                </c:pt>
                <c:pt idx="10">
                  <c:v>3.8333333333333335</c:v>
                </c:pt>
                <c:pt idx="11">
                  <c:v>4</c:v>
                </c:pt>
                <c:pt idx="12">
                  <c:v>3</c:v>
                </c:pt>
                <c:pt idx="13">
                  <c:v>3.75</c:v>
                </c:pt>
                <c:pt idx="14">
                  <c:v>2</c:v>
                </c:pt>
                <c:pt idx="15">
                  <c:v>3.3333333333333335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81521696"/>
        <c:axId val="681522240"/>
      </c:barChart>
      <c:catAx>
        <c:axId val="6815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15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52224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152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24.285714285714285</c:v>
                </c:pt>
                <c:pt idx="2">
                  <c:v>25.24369980614788</c:v>
                </c:pt>
                <c:pt idx="3">
                  <c:v>33.105408727719727</c:v>
                </c:pt>
                <c:pt idx="4">
                  <c:v>33.859770114942528</c:v>
                </c:pt>
                <c:pt idx="5">
                  <c:v>31.868263473053894</c:v>
                </c:pt>
                <c:pt idx="6">
                  <c:v>36.427710843373497</c:v>
                </c:pt>
                <c:pt idx="7">
                  <c:v>38.749326145552558</c:v>
                </c:pt>
                <c:pt idx="8">
                  <c:v>42.944177093359002</c:v>
                </c:pt>
                <c:pt idx="9">
                  <c:v>43.045909358446146</c:v>
                </c:pt>
                <c:pt idx="10">
                  <c:v>43.546109722017945</c:v>
                </c:pt>
                <c:pt idx="11">
                  <c:v>44.299666110183637</c:v>
                </c:pt>
                <c:pt idx="12">
                  <c:v>44.510758776896942</c:v>
                </c:pt>
                <c:pt idx="13">
                  <c:v>44.937893296853623</c:v>
                </c:pt>
                <c:pt idx="14">
                  <c:v>44.870598218073823</c:v>
                </c:pt>
                <c:pt idx="15">
                  <c:v>0</c:v>
                </c:pt>
                <c:pt idx="16">
                  <c:v>44.792682926829265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44.016867469879521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79348512"/>
        <c:axId val="779354496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350</c:v>
                </c:pt>
                <c:pt idx="2">
                  <c:v>3611</c:v>
                </c:pt>
                <c:pt idx="3">
                  <c:v>3254</c:v>
                </c:pt>
                <c:pt idx="4">
                  <c:v>2175</c:v>
                </c:pt>
                <c:pt idx="5">
                  <c:v>4509</c:v>
                </c:pt>
                <c:pt idx="6">
                  <c:v>830</c:v>
                </c:pt>
                <c:pt idx="7">
                  <c:v>1855</c:v>
                </c:pt>
                <c:pt idx="8">
                  <c:v>5195</c:v>
                </c:pt>
                <c:pt idx="9">
                  <c:v>3398</c:v>
                </c:pt>
                <c:pt idx="10">
                  <c:v>6799</c:v>
                </c:pt>
                <c:pt idx="11">
                  <c:v>1198</c:v>
                </c:pt>
                <c:pt idx="12">
                  <c:v>1766</c:v>
                </c:pt>
                <c:pt idx="13">
                  <c:v>3655</c:v>
                </c:pt>
                <c:pt idx="14">
                  <c:v>2357</c:v>
                </c:pt>
                <c:pt idx="15">
                  <c:v>0</c:v>
                </c:pt>
                <c:pt idx="16">
                  <c:v>1148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415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355040"/>
        <c:axId val="779349056"/>
      </c:lineChart>
      <c:catAx>
        <c:axId val="7793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35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935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348512"/>
        <c:crosses val="autoZero"/>
        <c:crossBetween val="between"/>
      </c:valAx>
      <c:catAx>
        <c:axId val="77935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9349056"/>
        <c:crosses val="autoZero"/>
        <c:auto val="0"/>
        <c:lblAlgn val="ctr"/>
        <c:lblOffset val="100"/>
        <c:noMultiLvlLbl val="0"/>
      </c:catAx>
      <c:valAx>
        <c:axId val="7793490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3550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24.285714285714285</c:v>
                </c:pt>
                <c:pt idx="2">
                  <c:v>25.24369980614788</c:v>
                </c:pt>
                <c:pt idx="3">
                  <c:v>33.105408727719727</c:v>
                </c:pt>
                <c:pt idx="4">
                  <c:v>34.406021155410905</c:v>
                </c:pt>
                <c:pt idx="5">
                  <c:v>30.323631323631325</c:v>
                </c:pt>
                <c:pt idx="6">
                  <c:v>36.427710843373497</c:v>
                </c:pt>
                <c:pt idx="7">
                  <c:v>0</c:v>
                </c:pt>
                <c:pt idx="8">
                  <c:v>38.324468085106382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44.016867469879521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33.150105708245242</c:v>
                </c:pt>
                <c:pt idx="5">
                  <c:v>34.614910659272951</c:v>
                </c:pt>
                <c:pt idx="6">
                  <c:v>0</c:v>
                </c:pt>
                <c:pt idx="7">
                  <c:v>38.749326145552558</c:v>
                </c:pt>
                <c:pt idx="8">
                  <c:v>43.117635310565205</c:v>
                </c:pt>
                <c:pt idx="9">
                  <c:v>43.045909358446146</c:v>
                </c:pt>
                <c:pt idx="10">
                  <c:v>43.546109722017945</c:v>
                </c:pt>
                <c:pt idx="11">
                  <c:v>44.299666110183637</c:v>
                </c:pt>
                <c:pt idx="12">
                  <c:v>44.510758776896942</c:v>
                </c:pt>
                <c:pt idx="13">
                  <c:v>44.937893296853623</c:v>
                </c:pt>
                <c:pt idx="14">
                  <c:v>44.870598218073823</c:v>
                </c:pt>
                <c:pt idx="15">
                  <c:v>0</c:v>
                </c:pt>
                <c:pt idx="16">
                  <c:v>44.792682926829265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681522784"/>
        <c:axId val="770964416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350</c:v>
                </c:pt>
                <c:pt idx="3">
                  <c:v>3611</c:v>
                </c:pt>
                <c:pt idx="4">
                  <c:v>3254</c:v>
                </c:pt>
                <c:pt idx="5">
                  <c:v>1229</c:v>
                </c:pt>
                <c:pt idx="6">
                  <c:v>2886</c:v>
                </c:pt>
                <c:pt idx="7">
                  <c:v>830</c:v>
                </c:pt>
                <c:pt idx="8">
                  <c:v>0</c:v>
                </c:pt>
                <c:pt idx="9">
                  <c:v>188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415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946</c:v>
                </c:pt>
                <c:pt idx="6">
                  <c:v>1623</c:v>
                </c:pt>
                <c:pt idx="7">
                  <c:v>0</c:v>
                </c:pt>
                <c:pt idx="8">
                  <c:v>1855</c:v>
                </c:pt>
                <c:pt idx="9">
                  <c:v>5007</c:v>
                </c:pt>
                <c:pt idx="10">
                  <c:v>3398</c:v>
                </c:pt>
                <c:pt idx="11">
                  <c:v>6799</c:v>
                </c:pt>
                <c:pt idx="13">
                  <c:v>1766</c:v>
                </c:pt>
                <c:pt idx="14">
                  <c:v>3655</c:v>
                </c:pt>
                <c:pt idx="15">
                  <c:v>2357</c:v>
                </c:pt>
                <c:pt idx="16">
                  <c:v>0</c:v>
                </c:pt>
                <c:pt idx="17">
                  <c:v>1148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4960"/>
        <c:axId val="770966592"/>
      </c:lineChart>
      <c:catAx>
        <c:axId val="6815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096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096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1522784"/>
        <c:crosses val="autoZero"/>
        <c:crossBetween val="between"/>
      </c:valAx>
      <c:catAx>
        <c:axId val="77096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966592"/>
        <c:crosses val="autoZero"/>
        <c:auto val="0"/>
        <c:lblAlgn val="ctr"/>
        <c:lblOffset val="100"/>
        <c:noMultiLvlLbl val="0"/>
      </c:catAx>
      <c:valAx>
        <c:axId val="7709665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0964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15/10/2020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15/10/2020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15/10/2020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15/10/2020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63735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513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0.39079</cdr:x>
      <cdr:y>0.3924</cdr:y>
    </cdr:from>
    <cdr:to>
      <cdr:x>0.43829</cdr:x>
      <cdr:y>0.4324</cdr:y>
    </cdr:to>
    <cdr:sp macro="" textlink="">
      <cdr:nvSpPr>
        <cdr:cNvPr id="6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423" y="2215629"/>
          <a:ext cx="433979" cy="2258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0.68173</cdr:x>
      <cdr:y>0.58303</cdr:y>
    </cdr:from>
    <cdr:to>
      <cdr:x>0.90716</cdr:x>
      <cdr:y>0.61655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8923" y="3554140"/>
          <a:ext cx="2291211" cy="204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2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0.39079</cdr:x>
      <cdr:y>0.3924</cdr:y>
    </cdr:from>
    <cdr:to>
      <cdr:x>0.43829</cdr:x>
      <cdr:y>0.4324</cdr:y>
    </cdr:to>
    <cdr:sp macro="" textlink="">
      <cdr:nvSpPr>
        <cdr:cNvPr id="28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423" y="2215629"/>
          <a:ext cx="433979" cy="2258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0.68348</cdr:x>
      <cdr:y>0.75</cdr:y>
    </cdr:from>
    <cdr:to>
      <cdr:x>0.93826</cdr:x>
      <cdr:y>0.78441</cdr:y>
    </cdr:to>
    <cdr:sp macro="" textlink="">
      <cdr:nvSpPr>
        <cdr:cNvPr id="35" name="Rectangle 3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734" y="4572000"/>
          <a:ext cx="2589472" cy="2097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04-j25-Experts-PM-Labouhey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>
        <row r="1792">
          <cell r="A1792">
            <v>1.433182698515171</v>
          </cell>
          <cell r="AH1792">
            <v>53.605855855855857</v>
          </cell>
        </row>
        <row r="1793">
          <cell r="A1793">
            <v>0.86297071129707115</v>
          </cell>
          <cell r="AH1793">
            <v>46.763636363636365</v>
          </cell>
        </row>
        <row r="1794">
          <cell r="A1794">
            <v>0.56846715328467157</v>
          </cell>
          <cell r="AH1794">
            <v>44.827940421160761</v>
          </cell>
        </row>
        <row r="1795">
          <cell r="A1795">
            <v>0.67073170731707321</v>
          </cell>
          <cell r="AH1795">
            <v>46.909090909090907</v>
          </cell>
        </row>
        <row r="1796">
          <cell r="A1796">
            <v>1.132882882882883</v>
          </cell>
          <cell r="AH1796">
            <v>51</v>
          </cell>
        </row>
        <row r="1797">
          <cell r="A1797">
            <v>1.5863674851820491</v>
          </cell>
          <cell r="AH1797">
            <v>53.789965305577795</v>
          </cell>
        </row>
        <row r="1798">
          <cell r="A1798">
            <v>0.30861833105335157</v>
          </cell>
          <cell r="AH1798">
            <v>37.070921985815602</v>
          </cell>
        </row>
        <row r="1799">
          <cell r="A1799">
            <v>0.22410976804965699</v>
          </cell>
          <cell r="AH1799">
            <v>35.373177842565596</v>
          </cell>
        </row>
        <row r="1800">
          <cell r="A1800">
            <v>0.57788161993769471</v>
          </cell>
          <cell r="AH1800">
            <v>41.460916442048514</v>
          </cell>
        </row>
        <row r="1801">
          <cell r="A1801">
            <v>0.24475524475524477</v>
          </cell>
          <cell r="AH1801">
            <v>34.777142857142856</v>
          </cell>
        </row>
        <row r="1802">
          <cell r="A1802">
            <v>1.1781127861529872</v>
          </cell>
          <cell r="AH1802">
            <v>53.060663507109005</v>
          </cell>
        </row>
        <row r="1803">
          <cell r="A1803">
            <v>1.621764705882353</v>
          </cell>
          <cell r="AH1803">
            <v>52.415669205658325</v>
          </cell>
        </row>
        <row r="1804">
          <cell r="A1804">
            <v>1.1814814814814816</v>
          </cell>
          <cell r="AH1804">
            <v>51.144200626959247</v>
          </cell>
        </row>
        <row r="1805">
          <cell r="A1805">
            <v>0.75471698113207553</v>
          </cell>
          <cell r="AH1805">
            <v>41.65625</v>
          </cell>
        </row>
        <row r="1806">
          <cell r="A1806">
            <v>1.0828402366863905</v>
          </cell>
          <cell r="AH1806">
            <v>52.817150063051706</v>
          </cell>
        </row>
        <row r="1807">
          <cell r="A1807">
            <v>0.45922746781115881</v>
          </cell>
          <cell r="AH1807">
            <v>36.588785046728972</v>
          </cell>
        </row>
        <row r="1808">
          <cell r="A1808">
            <v>1.0135396518375241</v>
          </cell>
          <cell r="AH1808">
            <v>49.37022900763359</v>
          </cell>
        </row>
        <row r="1809">
          <cell r="A1809">
            <v>0.52887259395050412</v>
          </cell>
          <cell r="AH1809">
            <v>40.121317157712305</v>
          </cell>
        </row>
        <row r="1810">
          <cell r="A1810">
            <v>1.44234404536862</v>
          </cell>
          <cell r="AH1810">
            <v>52.589777195281783</v>
          </cell>
        </row>
        <row r="1811">
          <cell r="A1811">
            <v>1.5587583148558759</v>
          </cell>
          <cell r="AH1811">
            <v>52.859174964438125</v>
          </cell>
        </row>
        <row r="1812">
          <cell r="A1812">
            <v>1.0841584158415842</v>
          </cell>
          <cell r="AH1812">
            <v>51.111111111111114</v>
          </cell>
        </row>
        <row r="1813">
          <cell r="A1813">
            <v>0.80708661417322836</v>
          </cell>
          <cell r="AH1813">
            <v>46.341463414634148</v>
          </cell>
        </row>
        <row r="1814">
          <cell r="A1814">
            <v>1.5125</v>
          </cell>
          <cell r="AH1814">
            <v>50.231404958677686</v>
          </cell>
        </row>
        <row r="1815">
          <cell r="A1815">
            <v>0.23407521105141979</v>
          </cell>
          <cell r="AH1815">
            <v>34.82295081967213</v>
          </cell>
        </row>
        <row r="1816">
          <cell r="A1816">
            <v>1.1731517509727627</v>
          </cell>
          <cell r="AH1816">
            <v>51.902985074626862</v>
          </cell>
        </row>
        <row r="1817">
          <cell r="A1817">
            <v>1.0418068236424796</v>
          </cell>
          <cell r="AH1817">
            <v>52.638376383763834</v>
          </cell>
        </row>
        <row r="1818">
          <cell r="A1818">
            <v>1.3231114435302918</v>
          </cell>
          <cell r="AH1818">
            <v>53.312605992085928</v>
          </cell>
        </row>
        <row r="1819">
          <cell r="A1819">
            <v>1.1433868974042027</v>
          </cell>
          <cell r="AH1819">
            <v>52.497297297297294</v>
          </cell>
        </row>
        <row r="1820">
          <cell r="A1820">
            <v>1.2271604938271605</v>
          </cell>
          <cell r="AH1820">
            <v>53.400402414486919</v>
          </cell>
        </row>
        <row r="1821">
          <cell r="A1821">
            <v>0.33283693224125094</v>
          </cell>
          <cell r="AH1821">
            <v>38.053691275167786</v>
          </cell>
        </row>
        <row r="1822">
          <cell r="A1822">
            <v>1.1351896690879741</v>
          </cell>
          <cell r="AH1822">
            <v>52.550657660860288</v>
          </cell>
        </row>
        <row r="1823">
          <cell r="A1823">
            <v>1.2629629629629631</v>
          </cell>
          <cell r="AH1823">
            <v>51.862170087976537</v>
          </cell>
        </row>
        <row r="1824">
          <cell r="A1824">
            <v>1.8808988764044945</v>
          </cell>
          <cell r="AH1824">
            <v>52.919952210274793</v>
          </cell>
        </row>
        <row r="1825">
          <cell r="A1825">
            <v>0.44527363184079605</v>
          </cell>
          <cell r="AH1825">
            <v>37.240223463687151</v>
          </cell>
        </row>
        <row r="1826">
          <cell r="A1826">
            <v>0.25265989971872327</v>
          </cell>
          <cell r="AH1826">
            <v>35.047918683446269</v>
          </cell>
        </row>
        <row r="1827">
          <cell r="A1827">
            <v>0.87084148727984345</v>
          </cell>
          <cell r="AH1827">
            <v>50.550561797752806</v>
          </cell>
        </row>
        <row r="1828">
          <cell r="A1828">
            <v>0.22445710217159132</v>
          </cell>
          <cell r="AH1828">
            <v>36.482950039651072</v>
          </cell>
        </row>
        <row r="1829">
          <cell r="A1829">
            <v>0.48600069132388524</v>
          </cell>
          <cell r="AH1829">
            <v>42.222617354196302</v>
          </cell>
        </row>
        <row r="1830">
          <cell r="A1830">
            <v>1.2950146627565982</v>
          </cell>
          <cell r="AH1830">
            <v>53.269927536231883</v>
          </cell>
        </row>
        <row r="1831">
          <cell r="A1831">
            <v>1.3803641092327699</v>
          </cell>
          <cell r="AH1831">
            <v>53.565708902496468</v>
          </cell>
        </row>
        <row r="1832">
          <cell r="A1832">
            <v>1.4143070044709389</v>
          </cell>
          <cell r="AH1832">
            <v>52.887249736564804</v>
          </cell>
        </row>
        <row r="1833">
          <cell r="A1833">
            <v>1.5228426395939085</v>
          </cell>
          <cell r="AH1833">
            <v>51.85</v>
          </cell>
        </row>
        <row r="1834">
          <cell r="A1834">
            <v>1.2562949640287771</v>
          </cell>
          <cell r="AH1834">
            <v>53.698401336196611</v>
          </cell>
        </row>
        <row r="1835">
          <cell r="A1835">
            <v>0.43204697986577179</v>
          </cell>
          <cell r="AH1835">
            <v>37.539805825242716</v>
          </cell>
        </row>
        <row r="1836">
          <cell r="A1836">
            <v>0.22861216730038023</v>
          </cell>
          <cell r="AH1836">
            <v>34.648648648648646</v>
          </cell>
        </row>
        <row r="1837">
          <cell r="A1837">
            <v>0.37606318347509116</v>
          </cell>
          <cell r="AH1837">
            <v>37.948303715670434</v>
          </cell>
        </row>
        <row r="1838">
          <cell r="A1838">
            <v>0.38678414096916297</v>
          </cell>
          <cell r="AH1838">
            <v>38.314350797266513</v>
          </cell>
        </row>
        <row r="1839">
          <cell r="A1839">
            <v>1.3391705069124424</v>
          </cell>
          <cell r="AH1839">
            <v>52.997591190640058</v>
          </cell>
        </row>
        <row r="1840">
          <cell r="A1840">
            <v>0.93848857644991213</v>
          </cell>
          <cell r="AH1840">
            <v>51.217228464419478</v>
          </cell>
        </row>
        <row r="1841">
          <cell r="A1841">
            <v>0.5663716814159292</v>
          </cell>
          <cell r="AH1841">
            <v>43.96306818181818</v>
          </cell>
        </row>
        <row r="1842">
          <cell r="A1842">
            <v>0.37537537537537535</v>
          </cell>
          <cell r="AH1842">
            <v>38</v>
          </cell>
        </row>
        <row r="1843">
          <cell r="A1843">
            <v>0.72598162071846284</v>
          </cell>
          <cell r="AH1843">
            <v>45.514959723820482</v>
          </cell>
        </row>
        <row r="1844">
          <cell r="A1844">
            <v>0.9002079002079002</v>
          </cell>
          <cell r="AH1844">
            <v>51.991916859122405</v>
          </cell>
        </row>
        <row r="1845">
          <cell r="A1845">
            <v>0.8341848583372039</v>
          </cell>
          <cell r="AH1845">
            <v>50.425946547884188</v>
          </cell>
        </row>
        <row r="1846">
          <cell r="A1846">
            <v>0.74398433128147734</v>
          </cell>
          <cell r="AH1846">
            <v>47.952237683339604</v>
          </cell>
        </row>
        <row r="1847">
          <cell r="A1847">
            <v>0.9088766692851532</v>
          </cell>
          <cell r="AH1847">
            <v>51.655142610198787</v>
          </cell>
        </row>
        <row r="1848">
          <cell r="A1848">
            <v>0.72286940527283872</v>
          </cell>
          <cell r="AH1848">
            <v>48.218829516539444</v>
          </cell>
        </row>
        <row r="1849">
          <cell r="A1849">
            <v>0.27174547577349678</v>
          </cell>
          <cell r="AH1849">
            <v>35.005370569280302</v>
          </cell>
        </row>
        <row r="1850">
          <cell r="A1850">
            <v>0.46932894195142033</v>
          </cell>
          <cell r="AH1850">
            <v>36.464912280701753</v>
          </cell>
        </row>
        <row r="1851">
          <cell r="A1851">
            <v>0.43422322290125442</v>
          </cell>
          <cell r="AH1851">
            <v>37.644444444444446</v>
          </cell>
        </row>
        <row r="1852">
          <cell r="A1852">
            <v>0.70237087214225236</v>
          </cell>
          <cell r="AH1852">
            <v>47.389993972272457</v>
          </cell>
        </row>
        <row r="1853">
          <cell r="A1853">
            <v>0.70697876029475515</v>
          </cell>
          <cell r="AH1853">
            <v>48.510116492949109</v>
          </cell>
        </row>
        <row r="1854">
          <cell r="A1854">
            <v>1.3067123958843705</v>
          </cell>
          <cell r="AH1854">
            <v>53.288338957630295</v>
          </cell>
        </row>
        <row r="1855">
          <cell r="A1855">
            <v>0.30021834061135372</v>
          </cell>
          <cell r="AH1855">
            <v>35.309090909090912</v>
          </cell>
        </row>
        <row r="1856">
          <cell r="A1856">
            <v>0.94773175542406307</v>
          </cell>
          <cell r="AH1856">
            <v>52.450572320499482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E3:G9" totalsRowCount="1" headerRowDxfId="60" dataDxfId="59">
  <autoFilter ref="E3:G8"/>
  <tableColumns count="3">
    <tableColumn id="1" name="Catégorie de Vu en m3" totalsRowLabel="Total" dataDxfId="58" totalsRowDxfId="57"/>
    <tableColumn id="2" name="m3 mis en vente" totalsRowFunction="sum" dataDxfId="56" totalsRowDxfId="55" dataCellStyle="Normal 2"/>
    <tableColumn id="3" name="% de la vente" totalsRowLabel="100%" dataDxfId="54" totalsRowDxfId="53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6" totalsRowShown="0" headerRowDxfId="52" dataDxfId="51">
  <autoFilter ref="A81:F106"/>
  <tableColumns count="6">
    <tableColumn id="1" name="Répartition par acheteurs :" dataDxfId="50"/>
    <tableColumn id="2" name="Volume (m3)" dataDxfId="49" dataCellStyle="Normal 2"/>
    <tableColumn id="3" name="Nb de lots" dataDxfId="48"/>
    <tableColumn id="4" name="vu moyen (m3)" dataDxfId="47"/>
    <tableColumn id="5" name="Nb de lots2" dataDxfId="46"/>
    <tableColumn id="6" name="Volume (st)" dataDxfId="45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3" totalsRowShown="0" headerRowDxfId="44" dataDxfId="43" dataCellStyle="Normal_Feuil1">
  <autoFilter ref="H81:H103"/>
  <tableColumns count="1">
    <tableColumn id="1" name="Valeur (€)" dataDxfId="42" dataCellStyle="Normal_Feuil1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1" headerRowBorderDxfId="40" tableBorderDxfId="39">
  <autoFilter ref="A5:R110"/>
  <sortState ref="A6:R110">
    <sortCondition ref="A6"/>
  </sortState>
  <tableColumns count="18">
    <tableColumn id="1" name="Article" dataDxfId="38" dataCellStyle="Normal_Feuil3"/>
    <tableColumn id="2" name="Type de propriété" dataDxfId="37" dataCellStyle="Normal_Feuil3"/>
    <tableColumn id="3" name="essence" dataDxfId="36" dataCellStyle="Normal_Feuil3"/>
    <tableColumn id="4" name="Commune" dataDxfId="35" dataCellStyle="Normal_Feuil3"/>
    <tableColumn id="5" name="Coupe" dataDxfId="34" dataCellStyle="Normal_Feuil3"/>
    <tableColumn id="6" name="S(ha)" dataDxfId="33" dataCellStyle="Normal_Feuil3"/>
    <tableColumn id="7" name="Nbre tiges" dataDxfId="32" dataCellStyle="Normal_Feuil3"/>
    <tableColumn id="17" name="Densité (N/ha)" dataDxfId="31" dataCellStyle="Normal_Feuil3"/>
    <tableColumn id="8" name="V tot (m3)" dataDxfId="30" dataCellStyle="Normal_Feuil3"/>
    <tableColumn id="9" name="M3/ha" dataDxfId="29" dataCellStyle="Normal_Feuil3"/>
    <tableColumn id="18" name="Vu(m3)" dataDxfId="28" dataCellStyle="Normal_Feuil3"/>
    <tableColumn id="10" name="Prix de vente (€)" dataDxfId="27" dataCellStyle="Monétaire"/>
    <tableColumn id="11" name="Prix u (€/m3)" dataDxfId="26" dataCellStyle="Monétaire"/>
    <tableColumn id="12" name="Acheteur" dataDxfId="25" dataCellStyle="Normal_Feuil3"/>
    <tableColumn id="13" name="Nbre offres" dataDxfId="24" dataCellStyle="Normal_Feuil3"/>
    <tableColumn id="14" name="Offre 2 (€)" dataDxfId="23" dataCellStyle="Monétaire"/>
    <tableColumn id="15" name="Offre 3 (€)" dataDxfId="22" dataCellStyle="Monétaire"/>
    <tableColumn id="16" name="Commentaire" dataDxfId="21" dataCellStyle="Normal_Feuil3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20" headerRowCellStyle="Monétaire">
  <autoFilter ref="A5:S81"/>
  <sortState ref="A6:S81">
    <sortCondition ref="A20"/>
  </sortState>
  <tableColumns count="19">
    <tableColumn id="1" name="Article" dataDxfId="19" dataCellStyle="Normal_Feuil4"/>
    <tableColumn id="2" name="Type de propriété" dataDxfId="18" dataCellStyle="Normal_Feuil4"/>
    <tableColumn id="3" name="essence" dataDxfId="17" dataCellStyle="Normal_Feuil4"/>
    <tableColumn id="4" name="Commune" dataDxfId="16" dataCellStyle="Normal_Feuil4"/>
    <tableColumn id="5" name="Coupe" dataDxfId="15" dataCellStyle="Normal_Feuil4"/>
    <tableColumn id="6" name="S(ha)" dataDxfId="14" dataCellStyle="Normal_Feuil4"/>
    <tableColumn id="7" name="V tot (st)" dataDxfId="13" dataCellStyle="Normal_Feuil4"/>
    <tableColumn id="18" name="V tot/ha (st/ha)" dataDxfId="12" dataCellStyle="Normal_Feuil4"/>
    <tableColumn id="17" name="Nombre de tiges" dataDxfId="11" dataCellStyle="Normal_Feuil4"/>
    <tableColumn id="19" name="Vtotal (en m3)" dataDxfId="10" dataCellStyle="Normal_Feuil8"/>
    <tableColumn id="15" name="Vunitaire (m3/t)" dataDxfId="9" dataCellStyle="Normal_Feuil4">
      <calculatedColumnFormula>+J6/I6</calculatedColumnFormula>
    </tableColumn>
    <tableColumn id="8" name="Prix u (€/st)" dataDxfId="8" dataCellStyle="Monétaire"/>
    <tableColumn id="16" name="Prix U (€/m3)" dataDxfId="7" dataCellStyle="Monétaire"/>
    <tableColumn id="9" name="Acheteur" dataDxfId="6" dataCellStyle="Monétaire"/>
    <tableColumn id="10" name="Prix 2 (€/stere)" dataDxfId="5" dataCellStyle="Monétaire"/>
    <tableColumn id="11" name="Prix 3" dataDxfId="4" dataCellStyle="Monétaire"/>
    <tableColumn id="12" name="Nbre offres" dataDxfId="3" dataCellStyle="Monétaire"/>
    <tableColumn id="13" name="Commentaire" dataDxfId="2" dataCellStyle="Monétaire"/>
    <tableColumn id="14" name="Prix total estimé" dataDxfId="1" dataCellStyle="Monétaire">
      <calculatedColumnFormula>+G6*L6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topLeftCell="A73" zoomScale="67" zoomScaleNormal="70" zoomScaleSheetLayoutView="25" zoomScalePageLayoutView="75" workbookViewId="0">
      <selection activeCell="B89" sqref="B89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61"/>
      <c r="E2" s="174" t="s">
        <v>154</v>
      </c>
      <c r="G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169</v>
      </c>
      <c r="C3" s="61" t="s">
        <v>72</v>
      </c>
      <c r="D3" s="279"/>
      <c r="E3" s="62" t="s">
        <v>155</v>
      </c>
      <c r="F3" s="62" t="s">
        <v>156</v>
      </c>
      <c r="G3" s="62" t="s">
        <v>194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1.01</v>
      </c>
      <c r="C4" s="61" t="s">
        <v>72</v>
      </c>
      <c r="D4" s="61"/>
      <c r="E4" s="175" t="s">
        <v>151</v>
      </c>
      <c r="F4" s="225">
        <f>+SUMIF('BLOC PM'!$K$6:$K$206,"&lt;0,5",'BLOC PM'!$I$6:$I$206)</f>
        <v>15800</v>
      </c>
      <c r="G4" s="187">
        <f ca="1">+Tableau1[[#This Row],[m3 mis en vente]]/Tableau1[[#Totals],[m3 mis en vente]]</f>
        <v>0.18928956511321432</v>
      </c>
      <c r="H4" s="290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118</v>
      </c>
      <c r="B5" s="147">
        <f>+MAX('BLOC PM'!F6:F221,'UP PM'!F6:F39)</f>
        <v>87.57</v>
      </c>
      <c r="C5" s="61" t="s">
        <v>72</v>
      </c>
      <c r="D5" s="61"/>
      <c r="E5" s="175" t="s">
        <v>150</v>
      </c>
      <c r="F5" s="225">
        <f>+SUMIF('BLOC PM'!$K$6:$K$206,"&lt;1",'BLOC PM'!$I$6:$I$206)-F4</f>
        <v>27698</v>
      </c>
      <c r="G5" s="187">
        <f ca="1">+Tableau1[[#This Row],[m3 mis en vente]]/Tableau1[[#Totals],[m3 mis en vente]]</f>
        <v>0.33183179585479811</v>
      </c>
      <c r="H5" s="290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61"/>
      <c r="E6" s="175" t="s">
        <v>152</v>
      </c>
      <c r="F6" s="225">
        <f ca="1">+SUMIF('BLOC PM'!$K$6:KJ$113,"&lt;1,5",'BLOC PM'!$I$6:$I$206)-F5-F4</f>
        <v>31750</v>
      </c>
      <c r="G6" s="187">
        <f ca="1">+Tableau1[[#This Row],[m3 mis en vente]]/Tableau1[[#Totals],[m3 mis en vente]]</f>
        <v>0.38037618305978194</v>
      </c>
      <c r="H6" s="290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119</v>
      </c>
      <c r="B7" s="288">
        <f>+C30</f>
        <v>83470</v>
      </c>
      <c r="C7" s="61" t="s">
        <v>120</v>
      </c>
      <c r="D7" s="61"/>
      <c r="E7" s="175" t="s">
        <v>153</v>
      </c>
      <c r="F7" s="225">
        <f ca="1">+SUMIF('BLOC PM'!$K$6:$K$206,"&lt;2",'BLOC PM'!$I$6:$I$206)-F6-F5-F4</f>
        <v>7807</v>
      </c>
      <c r="G7" s="187">
        <f ca="1">+Tableau1[[#This Row],[m3 mis en vente]]/Tableau1[[#Totals],[m3 mis en vente]]</f>
        <v>9.3530609799928124E-2</v>
      </c>
      <c r="H7" s="290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121</v>
      </c>
      <c r="B8" s="288">
        <f>+SUM('UP PM'!G6:G133)</f>
        <v>32747</v>
      </c>
      <c r="C8" s="61" t="s">
        <v>122</v>
      </c>
      <c r="D8" s="61"/>
      <c r="E8" s="175" t="s">
        <v>157</v>
      </c>
      <c r="F8" s="225">
        <f>+SUMIF('BLOC PM'!$K$6:$K$206,"&gt;2",'BLOC PM'!$I$6:$I$206)</f>
        <v>415</v>
      </c>
      <c r="G8" s="187">
        <f ca="1">+Tableau1[[#This Row],[m3 mis en vente]]/Tableau1[[#Totals],[m3 mis en vente]]</f>
        <v>4.9718461722774651E-3</v>
      </c>
      <c r="H8" s="290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61"/>
      <c r="E9" s="130" t="s">
        <v>74</v>
      </c>
      <c r="F9" s="289">
        <f ca="1">SUBTOTAL(109,Tableau1[m3 mis en vente])</f>
        <v>83470</v>
      </c>
      <c r="G9" s="291" t="s">
        <v>195</v>
      </c>
      <c r="H9" s="380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123</v>
      </c>
      <c r="D11" s="133"/>
      <c r="E11" s="70" t="s">
        <v>125</v>
      </c>
      <c r="F11" s="68" t="s">
        <v>126</v>
      </c>
      <c r="G11" s="134" t="s">
        <v>124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5"/>
      <c r="EU11" s="62"/>
      <c r="EV11" s="7"/>
      <c r="EW11" s="7"/>
      <c r="EX11" s="7"/>
      <c r="EY11" s="7"/>
      <c r="EZ11" s="7"/>
    </row>
    <row r="12" spans="1:161" ht="15" x14ac:dyDescent="0.25">
      <c r="A12" s="71" t="s">
        <v>127</v>
      </c>
      <c r="B12" s="72" t="s">
        <v>128</v>
      </c>
      <c r="C12" s="73">
        <f>SUMIF($W$15:$W$143,B12,$N$15:$N$143)</f>
        <v>37</v>
      </c>
      <c r="D12" s="135"/>
      <c r="E12" s="74">
        <f>SUMIF($W$15:$W$143,B12,$P$15:$P$143)</f>
        <v>25</v>
      </c>
      <c r="F12" s="88">
        <f>IF(C12&lt;&gt;0,E12/C12,"-")</f>
        <v>0.67567567567567566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3"/>
      <c r="ET12" s="253"/>
      <c r="EU12" s="253"/>
      <c r="EV12" s="253"/>
      <c r="EW12" s="253"/>
      <c r="EX12" s="253"/>
      <c r="EY12" s="253"/>
      <c r="EZ12" s="7"/>
    </row>
    <row r="13" spans="1:161" ht="16.5" x14ac:dyDescent="0.25">
      <c r="A13" s="71" t="s">
        <v>127</v>
      </c>
      <c r="B13" s="72" t="s">
        <v>129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130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5" t="s">
        <v>175</v>
      </c>
      <c r="ET13" s="276">
        <v>43983</v>
      </c>
      <c r="EU13" s="266" t="s">
        <v>176</v>
      </c>
      <c r="EV13" s="253"/>
      <c r="EW13" s="253"/>
      <c r="EX13" s="253"/>
      <c r="EY13" s="253"/>
      <c r="EZ13" s="7"/>
      <c r="FC13" s="227"/>
      <c r="FD13" s="126"/>
      <c r="FE13" s="179"/>
    </row>
    <row r="14" spans="1:161" ht="16.5" x14ac:dyDescent="0.25">
      <c r="A14" s="71" t="s">
        <v>127</v>
      </c>
      <c r="B14" s="72" t="s">
        <v>131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132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7" t="s">
        <v>52</v>
      </c>
      <c r="ET14" s="179" t="s">
        <v>41</v>
      </c>
      <c r="EU14" s="179" t="str">
        <f>+C48</f>
        <v/>
      </c>
      <c r="EV14" s="267" t="e">
        <f>+EU14/ET14</f>
        <v>#VALUE!</v>
      </c>
      <c r="EW14" s="286" t="e">
        <f>(EU14-ET14)/ET14</f>
        <v>#VALUE!</v>
      </c>
      <c r="EX14" s="253"/>
      <c r="EY14" s="253"/>
      <c r="EZ14" s="7"/>
      <c r="FC14" s="227"/>
      <c r="FD14" s="126"/>
      <c r="FE14" s="179"/>
    </row>
    <row r="15" spans="1:161" ht="16.5" x14ac:dyDescent="0.25">
      <c r="A15" s="71" t="s">
        <v>127</v>
      </c>
      <c r="B15" s="72" t="s">
        <v>133</v>
      </c>
      <c r="C15" s="73">
        <f t="shared" si="1"/>
        <v>33</v>
      </c>
      <c r="D15" s="135"/>
      <c r="E15" s="74">
        <f>SUMIF($W$15:$W$143,B15,$P$15:$P$143)</f>
        <v>13</v>
      </c>
      <c r="F15" s="88">
        <f t="shared" si="3"/>
        <v>0.39393939393939392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576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1550</v>
      </c>
      <c r="AC15" s="2">
        <f>AB15*AA15</f>
        <v>1550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7" t="s">
        <v>53</v>
      </c>
      <c r="ET15" s="179">
        <v>24.23851316468766</v>
      </c>
      <c r="EU15" s="179">
        <f t="shared" ref="EU15:EU43" si="4">+C49</f>
        <v>24.285714285714285</v>
      </c>
      <c r="EV15" s="267">
        <f>+EU15/ET15</f>
        <v>1.001947360413814</v>
      </c>
      <c r="EW15" s="286">
        <f>(EU15-ET15)/ET15</f>
        <v>1.9473604138140949E-3</v>
      </c>
      <c r="EX15" s="253"/>
      <c r="EY15" s="253"/>
      <c r="EZ15" s="7"/>
      <c r="FC15" s="227"/>
      <c r="FD15" s="126"/>
      <c r="FE15" s="179"/>
    </row>
    <row r="16" spans="1:161" ht="16.5" x14ac:dyDescent="0.25">
      <c r="A16" s="71" t="s">
        <v>127</v>
      </c>
      <c r="B16" s="72" t="s">
        <v>134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130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1148</v>
      </c>
      <c r="R16" s="10">
        <f>Q16*P16</f>
        <v>1148</v>
      </c>
      <c r="S16" s="10">
        <f>'BLOC PM'!L6</f>
        <v>51422</v>
      </c>
      <c r="T16" s="10">
        <f>S16*P16</f>
        <v>51422</v>
      </c>
      <c r="U16" s="10">
        <f>'BLOC PM'!O6</f>
        <v>5</v>
      </c>
      <c r="V16" s="10">
        <f>U16*P16</f>
        <v>5</v>
      </c>
      <c r="W16" s="10" t="str">
        <f>'BLOC PM'!B6</f>
        <v>Communale</v>
      </c>
      <c r="X16" s="7"/>
      <c r="Y16" s="2">
        <f>+'UP PM'!A7</f>
        <v>577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1</v>
      </c>
      <c r="AB16" s="10">
        <f>+'UP PM'!G7</f>
        <v>2570</v>
      </c>
      <c r="AC16" s="2">
        <f t="shared" ref="AC16:AC79" si="5">AB16*AA16</f>
        <v>2570</v>
      </c>
      <c r="AD16" s="2" t="str">
        <f>'UP PM'!B7</f>
        <v>Communale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1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1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7" t="s">
        <v>54</v>
      </c>
      <c r="ET16" s="179">
        <v>28.056400331766657</v>
      </c>
      <c r="EU16" s="179">
        <f t="shared" si="4"/>
        <v>25.24369980614788</v>
      </c>
      <c r="EV16" s="267">
        <f t="shared" ref="EV16:EV43" si="55">+EU16/ET16</f>
        <v>0.89974834646074975</v>
      </c>
      <c r="EW16" s="286">
        <f t="shared" ref="EW16:EW43" si="56">(EU16-ET16)/ET16</f>
        <v>-0.10025165353925024</v>
      </c>
      <c r="EX16" s="253"/>
      <c r="EY16" s="253"/>
      <c r="EZ16" s="7"/>
      <c r="FC16" s="227"/>
      <c r="FD16" s="126"/>
      <c r="FE16" s="179"/>
    </row>
    <row r="17" spans="1:161" ht="16.5" x14ac:dyDescent="0.25">
      <c r="A17" s="71" t="s">
        <v>127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130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1</v>
      </c>
      <c r="P17" s="9">
        <f>IF(AND('BLOC PM'!N7&lt;&gt;"*RETIRE",'BLOC PM'!N7&lt;&gt;"*PAS D'OFFRE",'BLOC PM'!N7&lt;&gt;""),1,0)</f>
        <v>1</v>
      </c>
      <c r="Q17" s="10">
        <f>'BLOC PM'!I7</f>
        <v>1116</v>
      </c>
      <c r="R17" s="10">
        <f t="shared" ref="R17:R27" si="57">Q17*P17</f>
        <v>1116</v>
      </c>
      <c r="S17" s="10">
        <f>'BLOC PM'!L7</f>
        <v>49622</v>
      </c>
      <c r="T17" s="10">
        <f t="shared" ref="T17:T27" si="58">S17*P17</f>
        <v>49622</v>
      </c>
      <c r="U17" s="10">
        <f>'BLOC PM'!O7</f>
        <v>3</v>
      </c>
      <c r="V17" s="10">
        <f t="shared" ref="V17:V27" si="59">U17*P17</f>
        <v>3</v>
      </c>
      <c r="W17" s="10" t="str">
        <f>'BLOC PM'!B7</f>
        <v>Communale</v>
      </c>
      <c r="X17" s="7"/>
      <c r="Y17" s="2">
        <f>+'UP PM'!A8</f>
        <v>578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2087</v>
      </c>
      <c r="AC17" s="2">
        <f t="shared" si="5"/>
        <v>2087</v>
      </c>
      <c r="AD17" s="2" t="str">
        <f>'UP PM'!B8</f>
        <v>Communale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1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1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7" t="s">
        <v>55</v>
      </c>
      <c r="ET17" s="179">
        <v>31.826212889210716</v>
      </c>
      <c r="EU17" s="179">
        <f t="shared" si="4"/>
        <v>33.105408727719727</v>
      </c>
      <c r="EV17" s="267">
        <f t="shared" si="55"/>
        <v>1.0401931528253765</v>
      </c>
      <c r="EW17" s="286">
        <f t="shared" si="56"/>
        <v>4.0193152825376423E-2</v>
      </c>
      <c r="EX17" s="253"/>
      <c r="EY17" s="253"/>
      <c r="EZ17" s="7"/>
      <c r="FC17" s="227"/>
      <c r="FD17" s="126"/>
      <c r="FE17" s="179"/>
    </row>
    <row r="18" spans="1:161" ht="16.5" x14ac:dyDescent="0.25">
      <c r="A18" s="71" t="s">
        <v>127</v>
      </c>
      <c r="B18" s="72" t="s">
        <v>135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130</v>
      </c>
      <c r="H18" s="65"/>
      <c r="J18" s="75"/>
      <c r="K18" s="66"/>
      <c r="L18" s="66"/>
      <c r="M18" s="9">
        <f>IF('BLOC PM'!A8&lt;&gt;"",'BLOC PM'!A8,"")</f>
        <v>3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0</v>
      </c>
      <c r="Q18" s="10">
        <f>'BLOC PM'!I8</f>
        <v>1422</v>
      </c>
      <c r="R18" s="10">
        <f t="shared" si="57"/>
        <v>0</v>
      </c>
      <c r="S18" s="10">
        <f>'BLOC PM'!L8</f>
        <v>61100</v>
      </c>
      <c r="T18" s="10">
        <f t="shared" si="58"/>
        <v>0</v>
      </c>
      <c r="U18" s="10">
        <f>'BLOC PM'!O8</f>
        <v>2</v>
      </c>
      <c r="V18" s="10">
        <f t="shared" si="59"/>
        <v>0</v>
      </c>
      <c r="W18" s="10" t="str">
        <f>'BLOC PM'!B8</f>
        <v>Communale</v>
      </c>
      <c r="X18" s="7"/>
      <c r="Y18" s="2">
        <f>+'UP PM'!A9</f>
        <v>579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0</v>
      </c>
      <c r="AB18" s="10">
        <f>+'UP PM'!G9</f>
        <v>280</v>
      </c>
      <c r="AC18" s="2">
        <f t="shared" si="5"/>
        <v>0</v>
      </c>
      <c r="AD18" s="2" t="str">
        <f>'UP PM'!B9</f>
        <v>Communale</v>
      </c>
      <c r="AE18" s="7"/>
      <c r="AF18" s="154"/>
      <c r="AG18" s="9">
        <f>IF('BLOC PM'!A8&lt;&gt;"",'BLOC PM'!A8,"")</f>
        <v>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1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1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7" t="s">
        <v>56</v>
      </c>
      <c r="ET18" s="179">
        <v>35.039584166333469</v>
      </c>
      <c r="EU18" s="179">
        <f t="shared" si="4"/>
        <v>33.859770114942528</v>
      </c>
      <c r="EV18" s="267">
        <f t="shared" si="55"/>
        <v>0.96632910807986916</v>
      </c>
      <c r="EW18" s="286">
        <f t="shared" si="56"/>
        <v>-3.3670891920130827E-2</v>
      </c>
      <c r="EX18" s="253"/>
      <c r="EY18" s="253"/>
      <c r="EZ18" s="7"/>
      <c r="FC18" s="227"/>
      <c r="FD18" s="126"/>
      <c r="FE18" s="179"/>
    </row>
    <row r="19" spans="1:161" ht="17.25" thickBot="1" x14ac:dyDescent="0.3">
      <c r="A19" s="90" t="s">
        <v>3</v>
      </c>
      <c r="B19" s="91"/>
      <c r="C19" s="92">
        <f>SUM(C12:C18)</f>
        <v>70</v>
      </c>
      <c r="D19" s="137"/>
      <c r="E19" s="93">
        <f>SUM(E12:E18)</f>
        <v>38</v>
      </c>
      <c r="F19" s="138">
        <f>IF(C19&lt;&gt;0,E19/C19,"-")</f>
        <v>0.54285714285714282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4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0</v>
      </c>
      <c r="Q19" s="10">
        <f>'BLOC PM'!I9</f>
        <v>1585</v>
      </c>
      <c r="R19" s="10">
        <f t="shared" si="57"/>
        <v>0</v>
      </c>
      <c r="S19" s="10">
        <f>'BLOC PM'!L9</f>
        <v>71300</v>
      </c>
      <c r="T19" s="10">
        <f t="shared" si="58"/>
        <v>0</v>
      </c>
      <c r="U19" s="10">
        <f>'BLOC PM'!O9</f>
        <v>2</v>
      </c>
      <c r="V19" s="10">
        <f t="shared" si="59"/>
        <v>0</v>
      </c>
      <c r="W19" s="10" t="str">
        <f>'BLOC PM'!B9</f>
        <v>Communale</v>
      </c>
      <c r="X19" s="7"/>
      <c r="Y19" s="2">
        <f>+'UP PM'!A10</f>
        <v>580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0</v>
      </c>
      <c r="AB19" s="10">
        <f>+'UP PM'!G10</f>
        <v>1350</v>
      </c>
      <c r="AC19" s="2">
        <f t="shared" si="5"/>
        <v>0</v>
      </c>
      <c r="AD19" s="2" t="str">
        <f>'UP PM'!B10</f>
        <v>Communale</v>
      </c>
      <c r="AE19" s="7"/>
      <c r="AF19" s="154"/>
      <c r="AG19" s="9">
        <f>IF('BLOC PM'!A9&lt;&gt;"",'BLOC PM'!A9,"")</f>
        <v>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1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1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7" t="s">
        <v>57</v>
      </c>
      <c r="ET19" s="179">
        <v>38.004750593824227</v>
      </c>
      <c r="EU19" s="179">
        <f t="shared" si="4"/>
        <v>31.868263473053894</v>
      </c>
      <c r="EV19" s="267">
        <f t="shared" si="55"/>
        <v>0.8385336826347306</v>
      </c>
      <c r="EW19" s="286">
        <f t="shared" si="56"/>
        <v>-0.1614663173652694</v>
      </c>
      <c r="EX19" s="253"/>
      <c r="EY19" s="253"/>
      <c r="EZ19" s="7"/>
      <c r="FC19" s="227"/>
      <c r="FD19" s="126"/>
      <c r="FE19" s="179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0</v>
      </c>
      <c r="Q20" s="10">
        <f>'BLOC PM'!I10</f>
        <v>1194</v>
      </c>
      <c r="R20" s="10">
        <f t="shared" si="57"/>
        <v>0</v>
      </c>
      <c r="S20" s="10">
        <f>'BLOC PM'!L10</f>
        <v>40600</v>
      </c>
      <c r="T20" s="10">
        <f t="shared" si="58"/>
        <v>0</v>
      </c>
      <c r="U20" s="10">
        <f>'BLOC PM'!O10</f>
        <v>5</v>
      </c>
      <c r="V20" s="10">
        <f t="shared" si="59"/>
        <v>0</v>
      </c>
      <c r="W20" s="10" t="str">
        <f>'BLOC PM'!B10</f>
        <v>Communale</v>
      </c>
      <c r="X20" s="7"/>
      <c r="Y20" s="2">
        <f>+'UP PM'!A11</f>
        <v>581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0</v>
      </c>
      <c r="AB20" s="10">
        <f>+'UP PM'!G11</f>
        <v>2360</v>
      </c>
      <c r="AC20" s="2">
        <f t="shared" si="5"/>
        <v>0</v>
      </c>
      <c r="AD20" s="2" t="str">
        <f>'UP PM'!B11</f>
        <v>Communale</v>
      </c>
      <c r="AE20" s="7"/>
      <c r="AF20" s="154"/>
      <c r="AG20" s="9">
        <f>IF('BLOC PM'!A10&lt;&gt;"",'BLOC PM'!A10,"")</f>
        <v>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1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7" t="s">
        <v>58</v>
      </c>
      <c r="ET20" s="179">
        <v>36.815911976301315</v>
      </c>
      <c r="EU20" s="179">
        <f t="shared" si="4"/>
        <v>36.427710843373497</v>
      </c>
      <c r="EV20" s="267">
        <f t="shared" si="55"/>
        <v>0.98945561546383243</v>
      </c>
      <c r="EW20" s="286">
        <f t="shared" si="56"/>
        <v>-1.0544384536167585E-2</v>
      </c>
      <c r="EX20" s="253"/>
      <c r="EY20" s="253"/>
      <c r="EZ20" s="7"/>
      <c r="FC20" s="227"/>
      <c r="FD20" s="126"/>
      <c r="FE20" s="179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6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0</v>
      </c>
      <c r="Q21" s="10">
        <f>'BLOC PM'!I11</f>
        <v>360</v>
      </c>
      <c r="R21" s="10">
        <f t="shared" si="57"/>
        <v>0</v>
      </c>
      <c r="S21" s="10">
        <f>'BLOC PM'!L11</f>
        <v>10000</v>
      </c>
      <c r="T21" s="10">
        <f t="shared" si="58"/>
        <v>0</v>
      </c>
      <c r="U21" s="10">
        <f>'BLOC PM'!O11</f>
        <v>3</v>
      </c>
      <c r="V21" s="10">
        <f t="shared" si="59"/>
        <v>0</v>
      </c>
      <c r="W21" s="10" t="str">
        <f>'BLOC PM'!B11</f>
        <v>Communale</v>
      </c>
      <c r="X21" s="7"/>
      <c r="Y21" s="2">
        <f>+'UP PM'!A12</f>
        <v>582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1</v>
      </c>
      <c r="AB21" s="10">
        <f>+'UP PM'!G12</f>
        <v>830</v>
      </c>
      <c r="AC21" s="2">
        <f t="shared" si="5"/>
        <v>830</v>
      </c>
      <c r="AD21" s="2" t="str">
        <f>'UP PM'!B12</f>
        <v>Communale</v>
      </c>
      <c r="AE21" s="7"/>
      <c r="AF21" s="154"/>
      <c r="AG21" s="9">
        <f>IF('BLOC PM'!A11&lt;&gt;"",'BLOC PM'!A11,"")</f>
        <v>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1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1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7" t="s">
        <v>59</v>
      </c>
      <c r="ET21" s="179">
        <v>38.965314520870074</v>
      </c>
      <c r="EU21" s="179">
        <f t="shared" si="4"/>
        <v>38.749326145552558</v>
      </c>
      <c r="EV21" s="267">
        <f t="shared" si="55"/>
        <v>0.9944569066624156</v>
      </c>
      <c r="EW21" s="286">
        <f t="shared" si="56"/>
        <v>-5.5430933375843882E-3</v>
      </c>
      <c r="EX21" s="253"/>
      <c r="EY21" s="253"/>
      <c r="EZ21" s="7"/>
      <c r="FC21" s="227"/>
      <c r="FD21" s="126"/>
      <c r="FE21" s="179"/>
    </row>
    <row r="22" spans="1:161" ht="25.5" thickTop="1" x14ac:dyDescent="0.25">
      <c r="A22" s="67"/>
      <c r="B22" s="68" t="s">
        <v>28</v>
      </c>
      <c r="C22" s="69" t="s">
        <v>136</v>
      </c>
      <c r="D22" s="133"/>
      <c r="E22" s="70" t="s">
        <v>137</v>
      </c>
      <c r="F22" s="68" t="s">
        <v>126</v>
      </c>
      <c r="G22" s="134" t="s">
        <v>124</v>
      </c>
      <c r="H22" s="61"/>
      <c r="J22" s="61"/>
      <c r="K22" s="75"/>
      <c r="L22" s="66"/>
      <c r="M22" s="9">
        <f>IF('BLOC PM'!A12&lt;&gt;"",'BLOC PM'!A12,"")</f>
        <v>7</v>
      </c>
      <c r="N22" s="9">
        <f>IF(AND('BLOC PM'!A12&lt;&gt;"",'BLOC PM'!N12&lt;&gt;"*Non mis en vente"),1,0)</f>
        <v>1</v>
      </c>
      <c r="O22" s="9">
        <f>IF(OR('BLOC PM'!E12="CR",'BLOC PM'!E12="CE"),1,0)</f>
        <v>0</v>
      </c>
      <c r="P22" s="9">
        <f>IF(AND('BLOC PM'!N12&lt;&gt;"*RETIRE",'BLOC PM'!N12&lt;&gt;"*PAS D'OFFRE",'BLOC PM'!N12&lt;&gt;""),1,0)</f>
        <v>1</v>
      </c>
      <c r="Q22" s="10">
        <f>'BLOC PM'!I12</f>
        <v>1694</v>
      </c>
      <c r="R22" s="10">
        <f t="shared" si="57"/>
        <v>1694</v>
      </c>
      <c r="S22" s="10">
        <f>'BLOC PM'!L12</f>
        <v>43795</v>
      </c>
      <c r="T22" s="10">
        <f t="shared" si="58"/>
        <v>43795</v>
      </c>
      <c r="U22" s="10">
        <f>'BLOC PM'!O12</f>
        <v>3</v>
      </c>
      <c r="V22" s="10">
        <f t="shared" si="59"/>
        <v>3</v>
      </c>
      <c r="W22" s="10" t="str">
        <f>'BLOC PM'!B12</f>
        <v>Communale</v>
      </c>
      <c r="X22" s="7"/>
      <c r="Y22" s="2">
        <f>+'UP PM'!A13</f>
        <v>583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430</v>
      </c>
      <c r="AC22" s="2">
        <f t="shared" si="5"/>
        <v>430</v>
      </c>
      <c r="AD22" s="2" t="str">
        <f>'UP PM'!B13</f>
        <v>Communale</v>
      </c>
      <c r="AE22" s="7"/>
      <c r="AF22" s="154"/>
      <c r="AG22" s="9">
        <f>IF('BLOC PM'!A12&lt;&gt;"",'BLOC PM'!A12,"")</f>
        <v>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1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7" t="s">
        <v>60</v>
      </c>
      <c r="ET22" s="179">
        <v>41.499639509733235</v>
      </c>
      <c r="EU22" s="179">
        <f t="shared" si="4"/>
        <v>42.944177093359002</v>
      </c>
      <c r="EV22" s="267">
        <f t="shared" si="55"/>
        <v>1.0348084369091199</v>
      </c>
      <c r="EW22" s="286">
        <f t="shared" si="56"/>
        <v>3.4808436909119854E-2</v>
      </c>
      <c r="EX22" s="253"/>
      <c r="EY22" s="253"/>
      <c r="EZ22" s="7"/>
      <c r="FC22" s="227"/>
      <c r="FD22" s="126"/>
      <c r="FE22" s="179"/>
    </row>
    <row r="23" spans="1:161" ht="16.5" x14ac:dyDescent="0.25">
      <c r="A23" s="71" t="s">
        <v>127</v>
      </c>
      <c r="B23" s="72" t="s">
        <v>128</v>
      </c>
      <c r="C23" s="111">
        <f>SUMIF($W$15:$W$143,B23,$Q$15:$Q$143)</f>
        <v>47273</v>
      </c>
      <c r="D23" s="135"/>
      <c r="E23" s="74">
        <f>SUMIF($W$15:$W$143,B23,$R$15:$R$143)</f>
        <v>32063</v>
      </c>
      <c r="F23" s="88">
        <f t="shared" ref="F23:F30" si="60">IF(C23&lt;&gt;0,E23/C23,"-")</f>
        <v>0.67825185623929096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0</v>
      </c>
      <c r="Q23" s="10">
        <f>'BLOC PM'!I13</f>
        <v>284</v>
      </c>
      <c r="R23" s="10">
        <f t="shared" si="57"/>
        <v>0</v>
      </c>
      <c r="S23" s="10">
        <f>'BLOC PM'!L13</f>
        <v>11500</v>
      </c>
      <c r="T23" s="10">
        <f t="shared" si="58"/>
        <v>0</v>
      </c>
      <c r="U23" s="10">
        <f>'BLOC PM'!O13</f>
        <v>5</v>
      </c>
      <c r="V23" s="10">
        <f t="shared" si="59"/>
        <v>0</v>
      </c>
      <c r="W23" s="10" t="str">
        <f>'BLOC PM'!B13</f>
        <v>Communale</v>
      </c>
      <c r="X23" s="7"/>
      <c r="Y23" s="2">
        <f>+'UP PM'!A14</f>
        <v>584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350</v>
      </c>
      <c r="AC23" s="2">
        <f t="shared" si="5"/>
        <v>350</v>
      </c>
      <c r="AD23" s="2" t="str">
        <f>'UP PM'!B14</f>
        <v>Communale</v>
      </c>
      <c r="AE23" s="7"/>
      <c r="AF23" s="154"/>
      <c r="AG23" s="9">
        <f>IF('BLOC PM'!A13&lt;&gt;"",'BLOC PM'!A13,"")</f>
        <v>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1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1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7" t="s">
        <v>61</v>
      </c>
      <c r="ET23" s="179">
        <v>43.345978755690439</v>
      </c>
      <c r="EU23" s="179">
        <f t="shared" si="4"/>
        <v>43.045909358446146</v>
      </c>
      <c r="EV23" s="267">
        <f t="shared" si="55"/>
        <v>0.99307734175445517</v>
      </c>
      <c r="EW23" s="286">
        <f t="shared" si="56"/>
        <v>-6.9226582455448691E-3</v>
      </c>
      <c r="EX23" s="253"/>
      <c r="EY23" s="253"/>
      <c r="EZ23" s="7"/>
      <c r="FC23" s="227"/>
      <c r="FD23" s="126"/>
      <c r="FE23" s="179"/>
    </row>
    <row r="24" spans="1:161" ht="16.5" x14ac:dyDescent="0.25">
      <c r="A24" s="71" t="s">
        <v>127</v>
      </c>
      <c r="B24" s="72" t="s">
        <v>129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130</v>
      </c>
      <c r="H24" s="62"/>
      <c r="I24" s="61"/>
      <c r="K24" s="61"/>
      <c r="L24" s="66"/>
      <c r="M24" s="9">
        <f>IF('BLOC PM'!A14&lt;&gt;"",'BLOC PM'!A14,"")</f>
        <v>9</v>
      </c>
      <c r="N24" s="9">
        <f>IF(AND('BLOC PM'!A14&lt;&gt;"",'BLOC PM'!N14&lt;&gt;"*Non mis en vente"),1,0)</f>
        <v>1</v>
      </c>
      <c r="O24" s="9">
        <f>IF(OR('BLOC PM'!E14="CR",'BLOC PM'!E14="CE"),1,0)</f>
        <v>0</v>
      </c>
      <c r="P24" s="9">
        <f>IF(AND('BLOC PM'!N14&lt;&gt;"*RETIRE",'BLOC PM'!N14&lt;&gt;"*PAS D'OFFRE",'BLOC PM'!N14&lt;&gt;""),1,0)</f>
        <v>1</v>
      </c>
      <c r="Q24" s="10">
        <f>'BLOC PM'!I14</f>
        <v>188</v>
      </c>
      <c r="R24" s="10">
        <f t="shared" si="57"/>
        <v>188</v>
      </c>
      <c r="S24" s="10">
        <f>'BLOC PM'!L14</f>
        <v>7205</v>
      </c>
      <c r="T24" s="10">
        <f t="shared" si="58"/>
        <v>7205</v>
      </c>
      <c r="U24" s="10">
        <f>'BLOC PM'!O14</f>
        <v>6</v>
      </c>
      <c r="V24" s="10">
        <f t="shared" si="59"/>
        <v>6</v>
      </c>
      <c r="W24" s="10" t="str">
        <f>'BLOC PM'!B14</f>
        <v>Communale</v>
      </c>
      <c r="X24" s="7"/>
      <c r="Y24" s="2">
        <f>+'UP PM'!A15</f>
        <v>585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0</v>
      </c>
      <c r="AB24" s="10">
        <f>+'UP PM'!G15</f>
        <v>900</v>
      </c>
      <c r="AC24" s="2">
        <f t="shared" si="5"/>
        <v>0</v>
      </c>
      <c r="AD24" s="2" t="str">
        <f>'UP PM'!B15</f>
        <v>Communale</v>
      </c>
      <c r="AE24" s="7"/>
      <c r="AF24" s="154"/>
      <c r="AG24" s="9">
        <f>IF('BLOC PM'!A14&lt;&gt;"",'BLOC PM'!A14,"")</f>
        <v>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1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7" t="s">
        <v>62</v>
      </c>
      <c r="ET24" s="179">
        <v>43.042433947157726</v>
      </c>
      <c r="EU24" s="179">
        <f t="shared" si="4"/>
        <v>43.546109722017945</v>
      </c>
      <c r="EV24" s="267">
        <f t="shared" si="55"/>
        <v>1.0117018423139958</v>
      </c>
      <c r="EW24" s="286">
        <f t="shared" si="56"/>
        <v>1.1701842313995807E-2</v>
      </c>
      <c r="EX24" s="253"/>
      <c r="EY24" s="253"/>
      <c r="EZ24" s="7"/>
      <c r="FC24" s="227"/>
      <c r="FD24" s="126"/>
      <c r="FE24" s="180"/>
    </row>
    <row r="25" spans="1:161" ht="16.5" x14ac:dyDescent="0.25">
      <c r="A25" s="71" t="s">
        <v>127</v>
      </c>
      <c r="B25" s="72" t="s">
        <v>131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306</v>
      </c>
      <c r="R25" s="10">
        <f t="shared" si="57"/>
        <v>0</v>
      </c>
      <c r="S25" s="10">
        <f>'BLOC PM'!L15</f>
        <v>13500</v>
      </c>
      <c r="T25" s="10">
        <f t="shared" si="58"/>
        <v>0</v>
      </c>
      <c r="U25" s="10">
        <f>'BLOC PM'!O15</f>
        <v>3</v>
      </c>
      <c r="V25" s="10">
        <f t="shared" si="59"/>
        <v>0</v>
      </c>
      <c r="W25" s="10" t="str">
        <f>'BLOC PM'!B15</f>
        <v>Communale</v>
      </c>
      <c r="X25" s="7"/>
      <c r="Y25" s="2">
        <f>+'UP PM'!A16</f>
        <v>586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0</v>
      </c>
      <c r="AB25" s="10">
        <f>+'UP PM'!G16</f>
        <v>1030</v>
      </c>
      <c r="AC25" s="2">
        <f t="shared" si="5"/>
        <v>0</v>
      </c>
      <c r="AD25" s="2" t="str">
        <f>'UP PM'!B16</f>
        <v>Communale</v>
      </c>
      <c r="AE25" s="7"/>
      <c r="AF25" s="154"/>
      <c r="AG25" s="9">
        <f>IF('BLOC PM'!A15&lt;&gt;"",'BLOC PM'!A15,"")</f>
        <v>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1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1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7" t="s">
        <v>63</v>
      </c>
      <c r="ET25" s="180">
        <v>43.856427378964945</v>
      </c>
      <c r="EU25" s="179">
        <f t="shared" si="4"/>
        <v>44.299666110183637</v>
      </c>
      <c r="EV25" s="267">
        <f t="shared" si="55"/>
        <v>1.0101065854586979</v>
      </c>
      <c r="EW25" s="286">
        <f t="shared" si="56"/>
        <v>1.0106585458697998E-2</v>
      </c>
      <c r="EX25" s="253"/>
      <c r="EY25" s="253"/>
      <c r="EZ25" s="7"/>
      <c r="FC25" s="227"/>
      <c r="FD25" s="126"/>
      <c r="FE25" s="179"/>
    </row>
    <row r="26" spans="1:161" ht="16.5" x14ac:dyDescent="0.25">
      <c r="A26" s="71" t="s">
        <v>127</v>
      </c>
      <c r="B26" s="72" t="s">
        <v>133</v>
      </c>
      <c r="C26" s="111">
        <f>SUMIF($W$15:$W$143,B26,$Q$15:$Q$143)</f>
        <v>36197</v>
      </c>
      <c r="D26" s="135"/>
      <c r="E26" s="74">
        <f>SUMIF($W$15:$W$143,B26,$R$15:$R$143)</f>
        <v>10452</v>
      </c>
      <c r="F26" s="88">
        <f>IF(C26&lt;&gt;0,E26/C26,"-")</f>
        <v>0.28875321159212092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0</v>
      </c>
      <c r="Q26" s="10">
        <f>'BLOC PM'!I16</f>
        <v>2242</v>
      </c>
      <c r="R26" s="10">
        <f t="shared" si="57"/>
        <v>0</v>
      </c>
      <c r="S26" s="10">
        <f>'BLOC PM'!L16</f>
        <v>100890</v>
      </c>
      <c r="T26" s="10">
        <f t="shared" si="58"/>
        <v>0</v>
      </c>
      <c r="U26" s="10">
        <f>'BLOC PM'!O16</f>
        <v>1</v>
      </c>
      <c r="V26" s="10">
        <f t="shared" si="59"/>
        <v>0</v>
      </c>
      <c r="W26" s="10" t="str">
        <f>'BLOC PM'!B16</f>
        <v>Communale</v>
      </c>
      <c r="X26" s="7"/>
      <c r="Y26" s="2">
        <f>+'UP PM'!A17</f>
        <v>587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1</v>
      </c>
      <c r="AB26" s="10">
        <f>+'UP PM'!G17</f>
        <v>1090</v>
      </c>
      <c r="AC26" s="2">
        <f t="shared" si="5"/>
        <v>1090</v>
      </c>
      <c r="AD26" s="2" t="str">
        <f>'UP PM'!B17</f>
        <v>Communale</v>
      </c>
      <c r="AE26" s="7"/>
      <c r="AF26" s="154"/>
      <c r="AG26" s="9">
        <f>IF('BLOC PM'!A16&lt;&gt;"",'BLOC PM'!A16,"")</f>
        <v>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1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1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7" t="s">
        <v>64</v>
      </c>
      <c r="ET26" s="179" t="s">
        <v>41</v>
      </c>
      <c r="EU26" s="179">
        <f t="shared" si="4"/>
        <v>44.510758776896942</v>
      </c>
      <c r="EV26" s="267" t="e">
        <f t="shared" si="55"/>
        <v>#VALUE!</v>
      </c>
      <c r="EW26" s="286" t="e">
        <f t="shared" si="56"/>
        <v>#VALUE!</v>
      </c>
      <c r="EX26" s="253"/>
      <c r="EY26" s="253"/>
      <c r="EZ26" s="7"/>
      <c r="FC26" s="227"/>
      <c r="FD26" s="126"/>
      <c r="FE26" s="179"/>
    </row>
    <row r="27" spans="1:161" ht="16.5" x14ac:dyDescent="0.25">
      <c r="A27" s="71" t="s">
        <v>127</v>
      </c>
      <c r="B27" s="72" t="s">
        <v>134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130</v>
      </c>
      <c r="H27" s="61"/>
      <c r="I27" s="61"/>
      <c r="J27" s="61"/>
      <c r="K27" s="61"/>
      <c r="L27" s="66"/>
      <c r="M27" s="9">
        <f>IF('BLOC PM'!A17&lt;&gt;"",'BLOC PM'!A17,"")</f>
        <v>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1410</v>
      </c>
      <c r="R27" s="10">
        <f t="shared" si="57"/>
        <v>0</v>
      </c>
      <c r="S27" s="10">
        <f>'BLOC PM'!L17</f>
        <v>65000</v>
      </c>
      <c r="T27" s="10">
        <f t="shared" si="58"/>
        <v>0</v>
      </c>
      <c r="U27" s="10">
        <f>'BLOC PM'!O17</f>
        <v>5</v>
      </c>
      <c r="V27" s="10">
        <f t="shared" si="59"/>
        <v>0</v>
      </c>
      <c r="W27" s="10" t="str">
        <f>'BLOC PM'!B17</f>
        <v>Communale</v>
      </c>
      <c r="X27" s="7"/>
      <c r="Y27" s="2">
        <f>+'UP PM'!A18</f>
        <v>589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1</v>
      </c>
      <c r="AB27" s="10">
        <f>+'UP PM'!G18</f>
        <v>1150</v>
      </c>
      <c r="AC27" s="2">
        <f t="shared" si="5"/>
        <v>1150</v>
      </c>
      <c r="AD27" s="2" t="str">
        <f>'UP PM'!B18</f>
        <v>Communale</v>
      </c>
      <c r="AE27" s="7"/>
      <c r="AF27" s="154"/>
      <c r="AG27" s="9">
        <f>IF('BLOC PM'!A17&lt;&gt;"",'BLOC PM'!A17,"")</f>
        <v>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1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1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7" t="s">
        <v>65</v>
      </c>
      <c r="ET27" s="179">
        <v>44.660361425434893</v>
      </c>
      <c r="EU27" s="179">
        <f t="shared" si="4"/>
        <v>44.937893296853623</v>
      </c>
      <c r="EV27" s="267">
        <f t="shared" si="55"/>
        <v>1.0062142773269334</v>
      </c>
      <c r="EW27" s="286">
        <f t="shared" si="56"/>
        <v>6.2142773269333916E-3</v>
      </c>
      <c r="EX27" s="253"/>
      <c r="EY27" s="253"/>
      <c r="EZ27" s="7"/>
      <c r="FC27" s="227"/>
      <c r="FD27" s="126"/>
      <c r="FE27" s="179"/>
    </row>
    <row r="28" spans="1:161" ht="16.5" x14ac:dyDescent="0.25">
      <c r="A28" s="71" t="s">
        <v>127</v>
      </c>
      <c r="B28" s="72" t="s">
        <v>29</v>
      </c>
      <c r="C28" s="111">
        <f t="shared" si="61"/>
        <v>0</v>
      </c>
      <c r="D28" s="135"/>
      <c r="E28" s="74">
        <f t="shared" si="62"/>
        <v>0</v>
      </c>
      <c r="F28" s="88" t="str">
        <f t="shared" si="60"/>
        <v>-</v>
      </c>
      <c r="G28" s="136" t="s">
        <v>130</v>
      </c>
      <c r="H28" s="130"/>
      <c r="I28" s="66"/>
      <c r="J28" s="61"/>
      <c r="K28" s="61"/>
      <c r="L28" s="66"/>
      <c r="M28" s="9">
        <f>IF('BLOC PM'!A18&lt;&gt;"",'BLOC PM'!A18,"")</f>
        <v>13</v>
      </c>
      <c r="N28" s="9">
        <f>IF(AND('BLOC PM'!A18&lt;&gt;"",'BLOC PM'!N18&lt;&gt;"*Non mis en vente"),1,0)</f>
        <v>1</v>
      </c>
      <c r="O28" s="9">
        <f>IF(OR('BLOC PM'!E18="CR",'BLOC PM'!E18="CE"),1,0)</f>
        <v>0</v>
      </c>
      <c r="P28" s="9">
        <f>IF(AND('BLOC PM'!N18&lt;&gt;"*RETIRE",'BLOC PM'!N18&lt;&gt;"*PAS D'OFFRE",'BLOC PM'!N18&lt;&gt;""),1,0)</f>
        <v>1</v>
      </c>
      <c r="Q28" s="10">
        <f>'BLOC PM'!I18</f>
        <v>920</v>
      </c>
      <c r="R28" s="10">
        <f t="shared" ref="R28:R44" si="63">Q28*P28</f>
        <v>920</v>
      </c>
      <c r="S28" s="10">
        <f>'BLOC PM'!L18</f>
        <v>32207</v>
      </c>
      <c r="T28" s="10">
        <f t="shared" ref="T28:T44" si="64">S28*P28</f>
        <v>32207</v>
      </c>
      <c r="U28" s="10">
        <f>'BLOC PM'!O18</f>
        <v>5</v>
      </c>
      <c r="V28" s="10">
        <f t="shared" ref="V28:V44" si="65">U28*P28</f>
        <v>5</v>
      </c>
      <c r="W28" s="10" t="str">
        <f>'BLOC PM'!B18</f>
        <v>Communale</v>
      </c>
      <c r="X28" s="7"/>
      <c r="Y28" s="2">
        <f>+'UP PM'!A19</f>
        <v>590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1</v>
      </c>
      <c r="AB28" s="10">
        <f>+'UP PM'!G19</f>
        <v>600</v>
      </c>
      <c r="AC28" s="2">
        <f t="shared" si="5"/>
        <v>600</v>
      </c>
      <c r="AD28" s="2" t="str">
        <f>'UP PM'!B19</f>
        <v>Communale</v>
      </c>
      <c r="AE28" s="7"/>
      <c r="AF28" s="154"/>
      <c r="AG28" s="9">
        <f>IF('BLOC PM'!A18&lt;&gt;"",'BLOC PM'!A18,"")</f>
        <v>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1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7" t="s">
        <v>66</v>
      </c>
      <c r="ET28" s="179">
        <v>44.563182527301095</v>
      </c>
      <c r="EU28" s="179">
        <f t="shared" si="4"/>
        <v>44.870598218073823</v>
      </c>
      <c r="EV28" s="267">
        <f t="shared" si="55"/>
        <v>1.006898423167699</v>
      </c>
      <c r="EW28" s="286">
        <f t="shared" si="56"/>
        <v>6.8984231676988972E-3</v>
      </c>
      <c r="EX28" s="253"/>
      <c r="EY28" s="253"/>
      <c r="EZ28" s="7"/>
      <c r="FC28" s="227"/>
      <c r="FD28" s="126"/>
      <c r="FE28" s="179"/>
    </row>
    <row r="29" spans="1:161" ht="16.5" x14ac:dyDescent="0.25">
      <c r="A29" s="71" t="s">
        <v>127</v>
      </c>
      <c r="B29" s="72" t="s">
        <v>135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130</v>
      </c>
      <c r="H29" s="130"/>
      <c r="I29" s="61"/>
      <c r="J29" s="61"/>
      <c r="K29" s="61"/>
      <c r="L29" s="66"/>
      <c r="M29" s="9">
        <f>IF('BLOC PM'!A19&lt;&gt;"",'BLOC PM'!A19,"")</f>
        <v>14</v>
      </c>
      <c r="N29" s="9">
        <f>IF(AND('BLOC PM'!A19&lt;&gt;"",'BLOC PM'!N19&lt;&gt;"*Non mis en vente"),1,0)</f>
        <v>1</v>
      </c>
      <c r="O29" s="9">
        <f>IF(OR('BLOC PM'!E19="CR",'BLOC PM'!E19="CE"),1,0)</f>
        <v>0</v>
      </c>
      <c r="P29" s="9">
        <f>IF(AND('BLOC PM'!N19&lt;&gt;"*RETIRE",'BLOC PM'!N19&lt;&gt;"*PAS D'OFFRE",'BLOC PM'!N19&lt;&gt;""),1,0)</f>
        <v>1</v>
      </c>
      <c r="Q29" s="10">
        <f>'BLOC PM'!I19</f>
        <v>350</v>
      </c>
      <c r="R29" s="10">
        <f t="shared" si="63"/>
        <v>350</v>
      </c>
      <c r="S29" s="10">
        <f>'BLOC PM'!L19</f>
        <v>8500</v>
      </c>
      <c r="T29" s="10">
        <f t="shared" si="64"/>
        <v>8500</v>
      </c>
      <c r="U29" s="10">
        <f>'BLOC PM'!O19</f>
        <v>5</v>
      </c>
      <c r="V29" s="10">
        <f t="shared" si="65"/>
        <v>5</v>
      </c>
      <c r="W29" s="10" t="str">
        <f>'BLOC PM'!B19</f>
        <v>Communale</v>
      </c>
      <c r="X29" s="7"/>
      <c r="Y29" s="2">
        <f>+'UP PM'!A20</f>
        <v>591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1</v>
      </c>
      <c r="AB29" s="10">
        <f>+'UP PM'!G20</f>
        <v>700</v>
      </c>
      <c r="AC29" s="2">
        <f t="shared" si="5"/>
        <v>700</v>
      </c>
      <c r="AD29" s="2" t="str">
        <f>'UP PM'!B20</f>
        <v>Communale</v>
      </c>
      <c r="AE29" s="7"/>
      <c r="AF29" s="154"/>
      <c r="AG29" s="9">
        <f>IF('BLOC PM'!A19&lt;&gt;"",'BLOC PM'!A19,"")</f>
        <v>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1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7" t="s">
        <v>67</v>
      </c>
      <c r="ET29" s="179" t="s">
        <v>41</v>
      </c>
      <c r="EU29" s="179" t="str">
        <f t="shared" si="4"/>
        <v/>
      </c>
      <c r="EV29" s="267" t="e">
        <f t="shared" si="55"/>
        <v>#VALUE!</v>
      </c>
      <c r="EW29" s="286" t="e">
        <f t="shared" si="56"/>
        <v>#VALUE!</v>
      </c>
      <c r="EX29" s="253"/>
      <c r="EY29" s="253"/>
      <c r="EZ29" s="7"/>
      <c r="FC29" s="227"/>
      <c r="FD29" s="126"/>
      <c r="FE29" s="179"/>
    </row>
    <row r="30" spans="1:161" ht="17.25" thickBot="1" x14ac:dyDescent="0.3">
      <c r="A30" s="90" t="s">
        <v>3</v>
      </c>
      <c r="B30" s="91"/>
      <c r="C30" s="304">
        <f>SUM(C23:C29)</f>
        <v>83470</v>
      </c>
      <c r="D30" s="305"/>
      <c r="E30" s="306">
        <f>SUM(E23:E29)</f>
        <v>42515</v>
      </c>
      <c r="F30" s="138">
        <f t="shared" si="60"/>
        <v>0.50934467473343714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15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1</v>
      </c>
      <c r="Q30" s="10">
        <f>'BLOC PM'!I20</f>
        <v>749</v>
      </c>
      <c r="R30" s="10">
        <f t="shared" si="63"/>
        <v>749</v>
      </c>
      <c r="S30" s="10">
        <f>'BLOC PM'!L20</f>
        <v>26280</v>
      </c>
      <c r="T30" s="10">
        <f t="shared" si="64"/>
        <v>26280</v>
      </c>
      <c r="U30" s="10">
        <f>'BLOC PM'!O20</f>
        <v>8</v>
      </c>
      <c r="V30" s="10">
        <f t="shared" si="65"/>
        <v>8</v>
      </c>
      <c r="W30" s="10" t="str">
        <f>'BLOC PM'!B20</f>
        <v>Communale</v>
      </c>
      <c r="X30" s="7"/>
      <c r="Y30" s="2">
        <f>+'UP PM'!A21</f>
        <v>592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0</v>
      </c>
      <c r="AB30" s="10">
        <f>+'UP PM'!G21</f>
        <v>750</v>
      </c>
      <c r="AC30" s="2">
        <f t="shared" si="5"/>
        <v>0</v>
      </c>
      <c r="AD30" s="2" t="str">
        <f>'UP PM'!B21</f>
        <v>Communale</v>
      </c>
      <c r="AE30" s="7"/>
      <c r="AF30" s="154"/>
      <c r="AG30" s="9">
        <f>IF('BLOC PM'!A20&lt;&gt;"",'BLOC PM'!A20,"")</f>
        <v>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1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7" t="s">
        <v>68</v>
      </c>
      <c r="ET30" s="179" t="s">
        <v>41</v>
      </c>
      <c r="EU30" s="179">
        <f t="shared" si="4"/>
        <v>44.792682926829265</v>
      </c>
      <c r="EV30" s="267" t="e">
        <f t="shared" si="55"/>
        <v>#VALUE!</v>
      </c>
      <c r="EW30" s="286" t="e">
        <f t="shared" si="56"/>
        <v>#VALUE!</v>
      </c>
      <c r="EX30" s="253"/>
      <c r="EY30" s="253"/>
      <c r="EZ30" s="7"/>
      <c r="FC30" s="227"/>
      <c r="FD30" s="126"/>
      <c r="FE30" s="179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0</v>
      </c>
      <c r="Q31" s="10">
        <f>'BLOC PM'!I21</f>
        <v>3051</v>
      </c>
      <c r="R31" s="10">
        <f t="shared" si="63"/>
        <v>0</v>
      </c>
      <c r="S31" s="10">
        <f>'BLOC PM'!L21</f>
        <v>140000</v>
      </c>
      <c r="T31" s="10">
        <f t="shared" si="64"/>
        <v>0</v>
      </c>
      <c r="U31" s="10">
        <f>'BLOC PM'!O21</f>
        <v>5</v>
      </c>
      <c r="V31" s="10">
        <f t="shared" si="65"/>
        <v>0</v>
      </c>
      <c r="W31" s="10" t="str">
        <f>'BLOC PM'!B21</f>
        <v>Communale</v>
      </c>
      <c r="X31" s="7"/>
      <c r="Y31" s="2">
        <f>+'UP PM'!A22</f>
        <v>593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1930</v>
      </c>
      <c r="AC31" s="2">
        <f t="shared" si="5"/>
        <v>1930</v>
      </c>
      <c r="AD31" s="2" t="str">
        <f>'UP PM'!B22</f>
        <v>Communale</v>
      </c>
      <c r="AE31" s="7"/>
      <c r="AF31" s="154"/>
      <c r="AG31" s="9">
        <f>IF('BLOC PM'!A21&lt;&gt;"",'BLOC PM'!A21,"")</f>
        <v>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1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1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7" t="s">
        <v>69</v>
      </c>
      <c r="ET31" s="179">
        <v>45.033278553820871</v>
      </c>
      <c r="EU31" s="179" t="str">
        <f t="shared" si="4"/>
        <v/>
      </c>
      <c r="EV31" s="267" t="e">
        <f t="shared" si="55"/>
        <v>#VALUE!</v>
      </c>
      <c r="EW31" s="286" t="e">
        <f t="shared" si="56"/>
        <v>#VALUE!</v>
      </c>
      <c r="EX31" s="252"/>
      <c r="EY31" s="253"/>
      <c r="EZ31" s="7"/>
      <c r="FC31" s="227"/>
      <c r="FD31" s="126"/>
      <c r="FE31" s="179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0</v>
      </c>
      <c r="Q32" s="10">
        <f>'BLOC PM'!I22</f>
        <v>343</v>
      </c>
      <c r="R32" s="10">
        <f t="shared" si="63"/>
        <v>0</v>
      </c>
      <c r="S32" s="10">
        <f>'BLOC PM'!L22</f>
        <v>13500</v>
      </c>
      <c r="T32" s="10">
        <f t="shared" si="64"/>
        <v>0</v>
      </c>
      <c r="U32" s="10">
        <f>'BLOC PM'!O22</f>
        <v>4</v>
      </c>
      <c r="V32" s="10">
        <f t="shared" si="65"/>
        <v>0</v>
      </c>
      <c r="W32" s="10" t="str">
        <f>'BLOC PM'!B22</f>
        <v>Communale</v>
      </c>
      <c r="X32" s="7"/>
      <c r="Y32" s="2">
        <f>+'UP PM'!A23</f>
        <v>594</v>
      </c>
      <c r="Z32" s="2">
        <f>IF(AND('UP PM'!A23&lt;&gt;"",'UP PM'!N23&lt;&gt;"*Non mis en vente"),1,0)</f>
        <v>1</v>
      </c>
      <c r="AA32" s="2">
        <f>IF(AND('UP PM'!N23&lt;&gt;"*RETIRE",'UP PM'!N23&lt;&gt;"*PAS D'OFFRE",'UP PM'!N23&lt;&gt;""),1,0)</f>
        <v>1</v>
      </c>
      <c r="AB32" s="10">
        <f>+'UP PM'!G23</f>
        <v>720</v>
      </c>
      <c r="AC32" s="2">
        <f t="shared" si="5"/>
        <v>720</v>
      </c>
      <c r="AD32" s="2" t="str">
        <f>'UP PM'!B23</f>
        <v>Communale</v>
      </c>
      <c r="AE32" s="7"/>
      <c r="AF32" s="154"/>
      <c r="AG32" s="9">
        <f>IF('BLOC PM'!A22&lt;&gt;"",'BLOC PM'!A22,"")</f>
        <v>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1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7" t="s">
        <v>70</v>
      </c>
      <c r="ET32" s="179" t="s">
        <v>41</v>
      </c>
      <c r="EU32" s="179" t="str">
        <f t="shared" si="4"/>
        <v/>
      </c>
      <c r="EV32" s="267" t="e">
        <f t="shared" si="55"/>
        <v>#VALUE!</v>
      </c>
      <c r="EW32" s="286" t="e">
        <f t="shared" si="56"/>
        <v>#VALUE!</v>
      </c>
      <c r="EX32" s="252"/>
      <c r="EY32" s="253"/>
      <c r="EZ32" s="7"/>
      <c r="FC32" s="227"/>
      <c r="FD32" s="126"/>
      <c r="FE32" s="179"/>
    </row>
    <row r="33" spans="1:161" ht="25.5" thickTop="1" x14ac:dyDescent="0.25">
      <c r="A33" s="67"/>
      <c r="B33" s="68" t="s">
        <v>28</v>
      </c>
      <c r="C33" s="69" t="s">
        <v>123</v>
      </c>
      <c r="D33" s="133"/>
      <c r="E33" s="70" t="s">
        <v>138</v>
      </c>
      <c r="F33" s="68" t="s">
        <v>126</v>
      </c>
      <c r="G33" s="134" t="s">
        <v>124</v>
      </c>
      <c r="H33" s="61"/>
      <c r="I33" s="61" t="s">
        <v>139</v>
      </c>
      <c r="J33" s="61"/>
      <c r="K33" s="61"/>
      <c r="L33" s="66"/>
      <c r="M33" s="9">
        <f>IF('BLOC PM'!A23&lt;&gt;"",'BLOC PM'!A23,"")</f>
        <v>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469</v>
      </c>
      <c r="R33" s="10">
        <f t="shared" si="63"/>
        <v>0</v>
      </c>
      <c r="S33" s="10">
        <f>'BLOC PM'!L23</f>
        <v>12200</v>
      </c>
      <c r="T33" s="10">
        <f t="shared" si="64"/>
        <v>0</v>
      </c>
      <c r="U33" s="10">
        <f>'BLOC PM'!O23</f>
        <v>2</v>
      </c>
      <c r="V33" s="10">
        <f t="shared" si="65"/>
        <v>0</v>
      </c>
      <c r="W33" s="10" t="str">
        <f>'BLOC PM'!B23</f>
        <v>Communale</v>
      </c>
      <c r="X33" s="7"/>
      <c r="Y33" s="2">
        <f>+'UP PM'!A24</f>
        <v>595</v>
      </c>
      <c r="Z33" s="2">
        <f>IF(AND('UP PM'!A24&lt;&gt;"",'UP PM'!N24&lt;&gt;"*Non mis en vente"),1,0)</f>
        <v>1</v>
      </c>
      <c r="AA33" s="2">
        <f>IF(AND('UP PM'!N24&lt;&gt;"*RETIRE",'UP PM'!N24&lt;&gt;"*PAS D'OFFRE",'UP PM'!N24&lt;&gt;""),1,0)</f>
        <v>1</v>
      </c>
      <c r="AB33" s="10">
        <f>+'UP PM'!G24</f>
        <v>1300</v>
      </c>
      <c r="AC33" s="2">
        <f t="shared" si="5"/>
        <v>1300</v>
      </c>
      <c r="AD33" s="2" t="str">
        <f>'UP PM'!B24</f>
        <v>Communale</v>
      </c>
      <c r="AE33" s="7"/>
      <c r="AF33" s="154"/>
      <c r="AG33" s="9">
        <f>IF('BLOC PM'!A23&lt;&gt;"",'BLOC PM'!A23,"")</f>
        <v>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1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7" t="s">
        <v>71</v>
      </c>
      <c r="ET33" s="179" t="s">
        <v>41</v>
      </c>
      <c r="EU33" s="179" t="str">
        <f t="shared" si="4"/>
        <v/>
      </c>
      <c r="EV33" s="267" t="e">
        <f t="shared" si="55"/>
        <v>#VALUE!</v>
      </c>
      <c r="EW33" s="286" t="e">
        <f t="shared" si="56"/>
        <v>#VALUE!</v>
      </c>
      <c r="EX33" s="252"/>
      <c r="EY33" s="253"/>
      <c r="EZ33" s="7"/>
      <c r="FC33" s="227"/>
      <c r="FD33" s="126"/>
      <c r="FE33" s="179"/>
    </row>
    <row r="34" spans="1:161" ht="16.5" x14ac:dyDescent="0.25">
      <c r="A34" s="71" t="s">
        <v>140</v>
      </c>
      <c r="B34" s="72" t="s">
        <v>128</v>
      </c>
      <c r="C34" s="73">
        <f>SUMIF($AD$15:$AD$123,B34,$Z$15:$Z$123)</f>
        <v>6</v>
      </c>
      <c r="D34" s="144"/>
      <c r="E34" s="74">
        <f>SUMIF($AD$15:$AD$143,B34,$AA$15:$AA$143)</f>
        <v>4</v>
      </c>
      <c r="F34" s="88">
        <f>IF(C34&lt;&gt;0,E34/C34,"-")</f>
        <v>0.66666666666666663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0</v>
      </c>
      <c r="Q34" s="10">
        <f>'BLOC PM'!I24</f>
        <v>1165</v>
      </c>
      <c r="R34" s="10">
        <f t="shared" si="63"/>
        <v>0</v>
      </c>
      <c r="S34" s="10">
        <f>'BLOC PM'!L24</f>
        <v>52400</v>
      </c>
      <c r="T34" s="10">
        <f t="shared" si="64"/>
        <v>0</v>
      </c>
      <c r="U34" s="10">
        <f>'BLOC PM'!O24</f>
        <v>4</v>
      </c>
      <c r="V34" s="10">
        <f t="shared" si="65"/>
        <v>0</v>
      </c>
      <c r="W34" s="10" t="str">
        <f>'BLOC PM'!B24</f>
        <v>Communale</v>
      </c>
      <c r="X34" s="7"/>
      <c r="Y34" s="2">
        <f>+'UP PM'!A25</f>
        <v>596</v>
      </c>
      <c r="Z34" s="2">
        <f>IF(AND('UP PM'!A25&lt;&gt;"",'UP PM'!N25&lt;&gt;"*Non mis en vente"),1,0)</f>
        <v>1</v>
      </c>
      <c r="AA34" s="2">
        <f>IF(AND('UP PM'!N25&lt;&gt;"*RETIRE",'UP PM'!N25&lt;&gt;"*PAS D'OFFRE",'UP PM'!N25&lt;&gt;""),1,0)</f>
        <v>1</v>
      </c>
      <c r="AB34" s="10">
        <f>+'UP PM'!G25</f>
        <v>310</v>
      </c>
      <c r="AC34" s="2">
        <f t="shared" si="5"/>
        <v>310</v>
      </c>
      <c r="AD34" s="2" t="str">
        <f>'UP PM'!B25</f>
        <v>Communale</v>
      </c>
      <c r="AE34" s="7"/>
      <c r="AF34" s="154"/>
      <c r="AG34" s="9">
        <f>IF('BLOC PM'!A24&lt;&gt;"",'BLOC PM'!A24,"")</f>
        <v>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1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1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7" t="s">
        <v>98</v>
      </c>
      <c r="ET34" s="179">
        <v>46.615603847524049</v>
      </c>
      <c r="EU34" s="179" t="str">
        <f t="shared" si="4"/>
        <v/>
      </c>
      <c r="EV34" s="267" t="e">
        <f t="shared" si="55"/>
        <v>#VALUE!</v>
      </c>
      <c r="EW34" s="286" t="e">
        <f t="shared" si="56"/>
        <v>#VALUE!</v>
      </c>
      <c r="EX34" s="252"/>
      <c r="EY34" s="253"/>
      <c r="EZ34" s="7"/>
      <c r="FC34" s="227"/>
      <c r="FD34" s="126"/>
      <c r="FE34" s="179"/>
    </row>
    <row r="35" spans="1:161" ht="16.5" x14ac:dyDescent="0.25">
      <c r="A35" s="71" t="s">
        <v>140</v>
      </c>
      <c r="B35" s="72" t="s">
        <v>129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130</v>
      </c>
      <c r="H35" s="61"/>
      <c r="I35" s="61"/>
      <c r="J35" s="61"/>
      <c r="K35" s="61"/>
      <c r="L35" s="66"/>
      <c r="M35" s="9">
        <f>IF('BLOC PM'!A25&lt;&gt;"",'BLOC PM'!A25,"")</f>
        <v>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0</v>
      </c>
      <c r="Q35" s="10">
        <f>'BLOC PM'!I25</f>
        <v>1863</v>
      </c>
      <c r="R35" s="10">
        <f t="shared" si="63"/>
        <v>0</v>
      </c>
      <c r="S35" s="10">
        <f>'BLOC PM'!L25</f>
        <v>83800</v>
      </c>
      <c r="T35" s="10">
        <f t="shared" si="64"/>
        <v>0</v>
      </c>
      <c r="U35" s="10">
        <f>'BLOC PM'!O25</f>
        <v>4</v>
      </c>
      <c r="V35" s="10">
        <f t="shared" si="65"/>
        <v>0</v>
      </c>
      <c r="W35" s="10" t="str">
        <f>'BLOC PM'!B25</f>
        <v>Communale</v>
      </c>
      <c r="X35" s="7"/>
      <c r="Y35" s="2">
        <f>+'UP PM'!A26</f>
        <v>597</v>
      </c>
      <c r="Z35" s="2">
        <f>IF(AND('UP PM'!A26&lt;&gt;"",'UP PM'!N26&lt;&gt;"*Non mis en vente"),1,0)</f>
        <v>1</v>
      </c>
      <c r="AA35" s="2">
        <f>IF(AND('UP PM'!N26&lt;&gt;"*RETIRE",'UP PM'!N26&lt;&gt;"*PAS D'OFFRE",'UP PM'!N26&lt;&gt;""),1,0)</f>
        <v>1</v>
      </c>
      <c r="AB35" s="10">
        <f>+'UP PM'!G26</f>
        <v>300</v>
      </c>
      <c r="AC35" s="2">
        <f t="shared" si="5"/>
        <v>300</v>
      </c>
      <c r="AD35" s="2" t="str">
        <f>'UP PM'!B26</f>
        <v>Communale</v>
      </c>
      <c r="AE35" s="7"/>
      <c r="AF35" s="154"/>
      <c r="AG35" s="9">
        <f>IF('BLOC PM'!A25&lt;&gt;"",'BLOC PM'!A25,"")</f>
        <v>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1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1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7" t="s">
        <v>99</v>
      </c>
      <c r="ET35" s="179" t="s">
        <v>41</v>
      </c>
      <c r="EU35" s="179">
        <f t="shared" si="4"/>
        <v>44.016867469879521</v>
      </c>
      <c r="EV35" s="267" t="e">
        <f t="shared" si="55"/>
        <v>#VALUE!</v>
      </c>
      <c r="EW35" s="286" t="e">
        <f t="shared" si="56"/>
        <v>#VALUE!</v>
      </c>
      <c r="EX35" s="252"/>
      <c r="EY35" s="253"/>
      <c r="EZ35" s="7"/>
      <c r="FC35" s="227"/>
      <c r="FD35" s="126"/>
      <c r="FE35" s="179"/>
    </row>
    <row r="36" spans="1:161" ht="16.5" x14ac:dyDescent="0.25">
      <c r="A36" s="71" t="s">
        <v>140</v>
      </c>
      <c r="B36" s="72" t="s">
        <v>131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130</v>
      </c>
      <c r="H36" s="61"/>
      <c r="I36" s="61"/>
      <c r="J36" s="61"/>
      <c r="K36" s="61"/>
      <c r="L36" s="66"/>
      <c r="M36" s="9">
        <f>IF('BLOC PM'!A26&lt;&gt;"",'BLOC PM'!A26,"")</f>
        <v>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0</v>
      </c>
      <c r="Q36" s="10">
        <f>'BLOC PM'!I26</f>
        <v>1254</v>
      </c>
      <c r="R36" s="10">
        <f t="shared" si="63"/>
        <v>0</v>
      </c>
      <c r="S36" s="10">
        <f>'BLOC PM'!L26</f>
        <v>45150</v>
      </c>
      <c r="T36" s="10">
        <f t="shared" si="64"/>
        <v>0</v>
      </c>
      <c r="U36" s="10">
        <f>'BLOC PM'!O26</f>
        <v>3</v>
      </c>
      <c r="V36" s="10">
        <f t="shared" si="65"/>
        <v>0</v>
      </c>
      <c r="W36" s="10" t="str">
        <f>'BLOC PM'!B26</f>
        <v>Communale</v>
      </c>
      <c r="X36" s="7"/>
      <c r="Y36" s="2">
        <f>+'UP PM'!A27</f>
        <v>598</v>
      </c>
      <c r="Z36" s="2">
        <f>IF(AND('UP PM'!A27&lt;&gt;"",'UP PM'!N27&lt;&gt;"*Non mis en vente"),1,0)</f>
        <v>1</v>
      </c>
      <c r="AA36" s="2">
        <f>IF(AND('UP PM'!N27&lt;&gt;"*RETIRE",'UP PM'!N27&lt;&gt;"*PAS D'OFFRE",'UP PM'!N27&lt;&gt;""),1,0)</f>
        <v>0</v>
      </c>
      <c r="AB36" s="10">
        <f>+'UP PM'!G27</f>
        <v>540</v>
      </c>
      <c r="AC36" s="2">
        <f t="shared" si="5"/>
        <v>0</v>
      </c>
      <c r="AD36" s="2" t="str">
        <f>'UP PM'!B27</f>
        <v>Communale</v>
      </c>
      <c r="AE36" s="7"/>
      <c r="AF36" s="154"/>
      <c r="AG36" s="9">
        <f>IF('BLOC PM'!A26&lt;&gt;"",'BLOC PM'!A26,"")</f>
        <v>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1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1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7" t="s">
        <v>104</v>
      </c>
      <c r="ET36" s="179" t="s">
        <v>41</v>
      </c>
      <c r="EU36" s="179" t="str">
        <f t="shared" si="4"/>
        <v/>
      </c>
      <c r="EV36" s="267" t="e">
        <f t="shared" si="55"/>
        <v>#VALUE!</v>
      </c>
      <c r="EW36" s="286" t="e">
        <f t="shared" si="56"/>
        <v>#VALUE!</v>
      </c>
      <c r="EX36" s="252"/>
      <c r="EY36" s="253"/>
      <c r="EZ36" s="7"/>
      <c r="FC36" s="227"/>
      <c r="FD36" s="126"/>
      <c r="FE36" s="179"/>
    </row>
    <row r="37" spans="1:161" ht="16.5" x14ac:dyDescent="0.25">
      <c r="A37" s="71" t="s">
        <v>140</v>
      </c>
      <c r="B37" s="72" t="s">
        <v>133</v>
      </c>
      <c r="C37" s="73">
        <f t="shared" si="114"/>
        <v>28</v>
      </c>
      <c r="D37" s="144"/>
      <c r="E37" s="74">
        <f t="shared" si="115"/>
        <v>15</v>
      </c>
      <c r="F37" s="88">
        <f t="shared" si="116"/>
        <v>0.5357142857142857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22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0</v>
      </c>
      <c r="Q37" s="10">
        <f>'BLOC PM'!I27</f>
        <v>2097</v>
      </c>
      <c r="R37" s="10">
        <f t="shared" si="63"/>
        <v>0</v>
      </c>
      <c r="S37" s="10">
        <f>'BLOC PM'!L27</f>
        <v>94365</v>
      </c>
      <c r="T37" s="10">
        <f t="shared" si="64"/>
        <v>0</v>
      </c>
      <c r="U37" s="10">
        <f>'BLOC PM'!O27</f>
        <v>5</v>
      </c>
      <c r="V37" s="10">
        <f t="shared" si="65"/>
        <v>0</v>
      </c>
      <c r="W37" s="10" t="str">
        <f>'BLOC PM'!B27</f>
        <v>Communale</v>
      </c>
      <c r="X37" s="7"/>
      <c r="Y37" s="2">
        <f>+'UP PM'!A28</f>
        <v>599</v>
      </c>
      <c r="Z37" s="2">
        <f>IF(AND('UP PM'!A28&lt;&gt;"",'UP PM'!N28&lt;&gt;"*Non mis en vente"),1,0)</f>
        <v>1</v>
      </c>
      <c r="AA37" s="2">
        <f>IF(AND('UP PM'!N28&lt;&gt;"*RETIRE",'UP PM'!N28&lt;&gt;"*PAS D'OFFRE",'UP PM'!N28&lt;&gt;""),1,0)</f>
        <v>0</v>
      </c>
      <c r="AB37" s="10">
        <f>+'UP PM'!G28</f>
        <v>1100</v>
      </c>
      <c r="AC37" s="2">
        <f t="shared" si="5"/>
        <v>0</v>
      </c>
      <c r="AD37" s="2" t="str">
        <f>'UP PM'!B28</f>
        <v>Communale</v>
      </c>
      <c r="AE37" s="7"/>
      <c r="AF37" s="154"/>
      <c r="AG37" s="9">
        <f>IF('BLOC PM'!A27&lt;&gt;"",'BLOC PM'!A27,"")</f>
        <v>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1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1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7" t="s">
        <v>105</v>
      </c>
      <c r="ET37" s="179" t="s">
        <v>41</v>
      </c>
      <c r="EU37" s="179" t="str">
        <f t="shared" si="4"/>
        <v/>
      </c>
      <c r="EV37" s="267" t="e">
        <f t="shared" si="55"/>
        <v>#VALUE!</v>
      </c>
      <c r="EW37" s="286" t="e">
        <f t="shared" si="56"/>
        <v>#VALUE!</v>
      </c>
      <c r="EX37" s="252"/>
      <c r="EY37" s="253"/>
      <c r="EZ37" s="7"/>
      <c r="FC37" s="227"/>
      <c r="FD37" s="126"/>
      <c r="FE37" s="179"/>
    </row>
    <row r="38" spans="1:161" ht="16.5" x14ac:dyDescent="0.25">
      <c r="A38" s="71" t="s">
        <v>140</v>
      </c>
      <c r="B38" s="72" t="s">
        <v>134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130</v>
      </c>
      <c r="H38" s="61"/>
      <c r="I38" s="61"/>
      <c r="J38" s="61"/>
      <c r="K38" s="61"/>
      <c r="L38" s="66"/>
      <c r="M38" s="9">
        <f>IF('BLOC PM'!A28&lt;&gt;"",'BLOC PM'!A28,"")</f>
        <v>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361</v>
      </c>
      <c r="R38" s="10">
        <f t="shared" si="63"/>
        <v>0</v>
      </c>
      <c r="S38" s="10">
        <f>'BLOC PM'!L28</f>
        <v>11913</v>
      </c>
      <c r="T38" s="10">
        <f t="shared" si="64"/>
        <v>0</v>
      </c>
      <c r="U38" s="10">
        <f>'BLOC PM'!O28</f>
        <v>6</v>
      </c>
      <c r="V38" s="10">
        <f t="shared" si="65"/>
        <v>0</v>
      </c>
      <c r="W38" s="10" t="str">
        <f>'BLOC PM'!B28</f>
        <v>Communale</v>
      </c>
      <c r="X38" s="7"/>
      <c r="Y38" s="2">
        <f>+'UP PM'!A29</f>
        <v>600</v>
      </c>
      <c r="Z38" s="2">
        <f>IF(AND('UP PM'!A29&lt;&gt;"",'UP PM'!N29&lt;&gt;"*Non mis en vente"),1,0)</f>
        <v>1</v>
      </c>
      <c r="AA38" s="2">
        <f>IF(AND('UP PM'!N29&lt;&gt;"*RETIRE",'UP PM'!N29&lt;&gt;"*PAS D'OFFRE",'UP PM'!N29&lt;&gt;""),1,0)</f>
        <v>0</v>
      </c>
      <c r="AB38" s="10">
        <f>+'UP PM'!G29</f>
        <v>620</v>
      </c>
      <c r="AC38" s="2">
        <f t="shared" si="5"/>
        <v>0</v>
      </c>
      <c r="AD38" s="2" t="str">
        <f>'UP PM'!B29</f>
        <v>Communale</v>
      </c>
      <c r="AE38" s="7"/>
      <c r="AF38" s="154"/>
      <c r="AG38" s="9">
        <f>IF('BLOC PM'!A28&lt;&gt;"",'BLOC PM'!A28,"")</f>
        <v>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1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7" t="s">
        <v>106</v>
      </c>
      <c r="ET38" s="179" t="s">
        <v>41</v>
      </c>
      <c r="EU38" s="179" t="str">
        <f t="shared" si="4"/>
        <v/>
      </c>
      <c r="EV38" s="267" t="e">
        <f t="shared" si="55"/>
        <v>#VALUE!</v>
      </c>
      <c r="EW38" s="286" t="e">
        <f t="shared" si="56"/>
        <v>#VALUE!</v>
      </c>
      <c r="EX38" s="252"/>
      <c r="EY38" s="253"/>
      <c r="EZ38" s="7"/>
      <c r="FC38" s="227"/>
      <c r="FD38" s="126"/>
      <c r="FE38" s="179"/>
    </row>
    <row r="39" spans="1:161" ht="16.5" x14ac:dyDescent="0.25">
      <c r="A39" s="71" t="s">
        <v>140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130</v>
      </c>
      <c r="H39" s="61"/>
      <c r="I39" s="61"/>
      <c r="J39" s="61"/>
      <c r="K39" s="61"/>
      <c r="L39" s="66"/>
      <c r="M39" s="9">
        <f>IF('BLOC PM'!A29&lt;&gt;"",'BLOC PM'!A29,"")</f>
        <v>24</v>
      </c>
      <c r="N39" s="9">
        <f>IF(AND('BLOC PM'!A29&lt;&gt;"",'BLOC PM'!N29&lt;&gt;"*Non mis en vente"),1,0)</f>
        <v>1</v>
      </c>
      <c r="O39" s="9">
        <f>IF(OR('BLOC PM'!E29="CR",'BLOC PM'!E29="CE"),1,0)</f>
        <v>1</v>
      </c>
      <c r="P39" s="9">
        <f>IF(AND('BLOC PM'!N29&lt;&gt;"*RETIRE",'BLOC PM'!N29&lt;&gt;"*PAS D'OFFRE",'BLOC PM'!N29&lt;&gt;""),1,0)</f>
        <v>0</v>
      </c>
      <c r="Q39" s="10">
        <f>'BLOC PM'!I29</f>
        <v>2036</v>
      </c>
      <c r="R39" s="10">
        <f t="shared" si="63"/>
        <v>0</v>
      </c>
      <c r="S39" s="10">
        <f>'BLOC PM'!L29</f>
        <v>87500</v>
      </c>
      <c r="T39" s="10">
        <f t="shared" si="64"/>
        <v>0</v>
      </c>
      <c r="U39" s="10">
        <f>'BLOC PM'!O29</f>
        <v>3</v>
      </c>
      <c r="V39" s="10">
        <f t="shared" si="65"/>
        <v>0</v>
      </c>
      <c r="W39" s="10" t="str">
        <f>'BLOC PM'!B29</f>
        <v>Communale</v>
      </c>
      <c r="X39" s="7"/>
      <c r="Y39" s="2">
        <f>+'UP PM'!A30</f>
        <v>601</v>
      </c>
      <c r="Z39" s="2">
        <f>IF(AND('UP PM'!A30&lt;&gt;"",'UP PM'!N30&lt;&gt;"*Non mis en vente"),1,0)</f>
        <v>1</v>
      </c>
      <c r="AA39" s="2">
        <f>IF(AND('UP PM'!N30&lt;&gt;"*RETIRE",'UP PM'!N30&lt;&gt;"*PAS D'OFFRE",'UP PM'!N30&lt;&gt;""),1,0)</f>
        <v>0</v>
      </c>
      <c r="AB39" s="10">
        <f>+'UP PM'!G30</f>
        <v>630</v>
      </c>
      <c r="AC39" s="2">
        <f t="shared" si="5"/>
        <v>0</v>
      </c>
      <c r="AD39" s="2" t="str">
        <f>'UP PM'!B30</f>
        <v>Communale</v>
      </c>
      <c r="AE39" s="7"/>
      <c r="AF39" s="154"/>
      <c r="AG39" s="9">
        <f>IF('BLOC PM'!A29&lt;&gt;"",'BLOC PM'!A29,"")</f>
        <v>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1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1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7" t="s">
        <v>170</v>
      </c>
      <c r="ET39" s="179" t="s">
        <v>41</v>
      </c>
      <c r="EU39" s="179" t="str">
        <f t="shared" si="4"/>
        <v/>
      </c>
      <c r="EV39" s="267" t="e">
        <f t="shared" si="55"/>
        <v>#VALUE!</v>
      </c>
      <c r="EW39" s="286" t="e">
        <f t="shared" si="56"/>
        <v>#VALUE!</v>
      </c>
      <c r="EX39" s="256"/>
      <c r="EY39" s="254"/>
      <c r="EZ39" s="7"/>
      <c r="FC39" s="227"/>
      <c r="FD39" s="126"/>
      <c r="FE39" s="179"/>
    </row>
    <row r="40" spans="1:161" ht="16.5" x14ac:dyDescent="0.25">
      <c r="A40" s="71" t="s">
        <v>140</v>
      </c>
      <c r="B40" s="72" t="s">
        <v>135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130</v>
      </c>
      <c r="H40" s="61"/>
      <c r="I40" s="61"/>
      <c r="J40" s="61"/>
      <c r="K40" s="61"/>
      <c r="L40" s="66"/>
      <c r="M40" s="9">
        <f>IF('BLOC PM'!A30&lt;&gt;"",'BLOC PM'!A30,"")</f>
        <v>25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0</v>
      </c>
      <c r="Q40" s="10">
        <f>'BLOC PM'!I30</f>
        <v>1828</v>
      </c>
      <c r="R40" s="10">
        <f t="shared" si="63"/>
        <v>0</v>
      </c>
      <c r="S40" s="10">
        <f>'BLOC PM'!L30</f>
        <v>81000</v>
      </c>
      <c r="T40" s="10">
        <f t="shared" si="64"/>
        <v>0</v>
      </c>
      <c r="U40" s="10">
        <f>'BLOC PM'!O30</f>
        <v>2</v>
      </c>
      <c r="V40" s="10">
        <f t="shared" si="65"/>
        <v>0</v>
      </c>
      <c r="W40" s="10" t="str">
        <f>'BLOC PM'!B30</f>
        <v>Communale</v>
      </c>
      <c r="X40" s="7"/>
      <c r="Y40" s="2">
        <f>+'UP PM'!A31</f>
        <v>602</v>
      </c>
      <c r="Z40" s="2">
        <f>IF(AND('UP PM'!A31&lt;&gt;"",'UP PM'!N31&lt;&gt;"*Non mis en vente"),1,0)</f>
        <v>1</v>
      </c>
      <c r="AA40" s="2">
        <f>IF(AND('UP PM'!N31&lt;&gt;"*RETIRE",'UP PM'!N31&lt;&gt;"*PAS D'OFFRE",'UP PM'!N31&lt;&gt;""),1,0)</f>
        <v>0</v>
      </c>
      <c r="AB40" s="10">
        <f>+'UP PM'!G31</f>
        <v>640</v>
      </c>
      <c r="AC40" s="2">
        <f t="shared" si="5"/>
        <v>0</v>
      </c>
      <c r="AD40" s="2" t="str">
        <f>'UP PM'!B31</f>
        <v>Communale</v>
      </c>
      <c r="AE40" s="7"/>
      <c r="AF40" s="154"/>
      <c r="AG40" s="9">
        <f>IF('BLOC PM'!A30&lt;&gt;"",'BLOC PM'!A30,"")</f>
        <v>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1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1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7" t="s">
        <v>171</v>
      </c>
      <c r="ET40" s="179" t="s">
        <v>41</v>
      </c>
      <c r="EU40" s="179" t="str">
        <f t="shared" si="4"/>
        <v/>
      </c>
      <c r="EV40" s="267" t="e">
        <f t="shared" si="55"/>
        <v>#VALUE!</v>
      </c>
      <c r="EW40" s="286" t="e">
        <f t="shared" si="56"/>
        <v>#VALUE!</v>
      </c>
      <c r="EX40" s="259"/>
      <c r="EY40" s="268"/>
      <c r="EZ40" s="7"/>
      <c r="FC40" s="227"/>
      <c r="FD40" s="126"/>
      <c r="FE40" s="179"/>
    </row>
    <row r="41" spans="1:161" ht="17.25" thickBot="1" x14ac:dyDescent="0.3">
      <c r="A41" s="90" t="s">
        <v>3</v>
      </c>
      <c r="B41" s="91"/>
      <c r="C41" s="92">
        <f>SUM(C34:C40)</f>
        <v>34</v>
      </c>
      <c r="D41" s="137"/>
      <c r="E41" s="93">
        <f>SUM(E34:E40)</f>
        <v>19</v>
      </c>
      <c r="F41" s="138">
        <f t="shared" si="116"/>
        <v>0.55882352941176472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26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1</v>
      </c>
      <c r="Q41" s="10">
        <f>'BLOC PM'!I31</f>
        <v>415</v>
      </c>
      <c r="R41" s="10">
        <f t="shared" si="63"/>
        <v>415</v>
      </c>
      <c r="S41" s="10">
        <f>'BLOC PM'!L31</f>
        <v>18267</v>
      </c>
      <c r="T41" s="10">
        <f t="shared" si="64"/>
        <v>18267</v>
      </c>
      <c r="U41" s="10">
        <f>'BLOC PM'!O31</f>
        <v>2</v>
      </c>
      <c r="V41" s="10">
        <f t="shared" si="65"/>
        <v>2</v>
      </c>
      <c r="W41" s="10" t="str">
        <f>'BLOC PM'!B31</f>
        <v>Communale</v>
      </c>
      <c r="X41" s="7"/>
      <c r="Y41" s="2">
        <f>+'UP PM'!A32</f>
        <v>603</v>
      </c>
      <c r="Z41" s="2">
        <f>IF(AND('UP PM'!A32&lt;&gt;"",'UP PM'!N32&lt;&gt;"*Non mis en vente"),1,0)</f>
        <v>1</v>
      </c>
      <c r="AA41" s="2">
        <f>IF(AND('UP PM'!N32&lt;&gt;"*RETIRE",'UP PM'!N32&lt;&gt;"*PAS D'OFFRE",'UP PM'!N32&lt;&gt;""),1,0)</f>
        <v>0</v>
      </c>
      <c r="AB41" s="10">
        <f>+'UP PM'!G32</f>
        <v>200</v>
      </c>
      <c r="AC41" s="2">
        <f t="shared" si="5"/>
        <v>0</v>
      </c>
      <c r="AD41" s="2" t="str">
        <f>'UP PM'!B32</f>
        <v>Communale</v>
      </c>
      <c r="AE41" s="7"/>
      <c r="AF41" s="154"/>
      <c r="AG41" s="9">
        <f>IF('BLOC PM'!A31&lt;&gt;"",'BLOC PM'!A31,"")</f>
        <v>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1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7" t="s">
        <v>172</v>
      </c>
      <c r="ET41" s="179" t="s">
        <v>41</v>
      </c>
      <c r="EU41" s="179" t="str">
        <f t="shared" si="4"/>
        <v/>
      </c>
      <c r="EV41" s="267" t="e">
        <f t="shared" si="55"/>
        <v>#VALUE!</v>
      </c>
      <c r="EW41" s="286" t="e">
        <f t="shared" si="56"/>
        <v>#VALUE!</v>
      </c>
      <c r="EX41" s="259"/>
      <c r="EY41" s="268"/>
      <c r="EZ41" s="7"/>
      <c r="FC41" s="227"/>
      <c r="FD41" s="126"/>
      <c r="FE41" s="179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696</v>
      </c>
      <c r="R42" s="10">
        <f t="shared" si="63"/>
        <v>696</v>
      </c>
      <c r="S42" s="10">
        <f>'BLOC PM'!L32</f>
        <v>24367</v>
      </c>
      <c r="T42" s="10">
        <f t="shared" si="64"/>
        <v>24367</v>
      </c>
      <c r="U42" s="10">
        <f>'BLOC PM'!O32</f>
        <v>4</v>
      </c>
      <c r="V42" s="10">
        <f t="shared" si="65"/>
        <v>4</v>
      </c>
      <c r="W42" s="10" t="str">
        <f>'BLOC PM'!B32</f>
        <v>Communale</v>
      </c>
      <c r="X42" s="7"/>
      <c r="Y42" s="2">
        <f>+'UP PM'!A33</f>
        <v>604</v>
      </c>
      <c r="Z42" s="2">
        <f>IF(AND('UP PM'!A33&lt;&gt;"",'UP PM'!N33&lt;&gt;"*Non mis en vente"),1,0)</f>
        <v>1</v>
      </c>
      <c r="AA42" s="2">
        <f>IF(AND('UP PM'!N33&lt;&gt;"*RETIRE",'UP PM'!N33&lt;&gt;"*PAS D'OFFRE",'UP PM'!N33&lt;&gt;""),1,0)</f>
        <v>0</v>
      </c>
      <c r="AB42" s="10">
        <f>+'UP PM'!G33</f>
        <v>370</v>
      </c>
      <c r="AC42" s="2">
        <f t="shared" si="5"/>
        <v>0</v>
      </c>
      <c r="AD42" s="2" t="str">
        <f>'UP PM'!B33</f>
        <v>Communale</v>
      </c>
      <c r="AE42" s="7"/>
      <c r="AF42" s="154"/>
      <c r="AG42" s="9">
        <f>IF('BLOC PM'!A32&lt;&gt;"",'BLOC PM'!A32,"")</f>
        <v>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1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7" t="s">
        <v>173</v>
      </c>
      <c r="ET42" s="179" t="s">
        <v>41</v>
      </c>
      <c r="EU42" s="179" t="str">
        <f>+C76</f>
        <v/>
      </c>
      <c r="EV42" s="267" t="e">
        <f t="shared" si="55"/>
        <v>#VALUE!</v>
      </c>
      <c r="EW42" s="286" t="e">
        <f t="shared" si="56"/>
        <v>#VALUE!</v>
      </c>
      <c r="EX42" s="259"/>
      <c r="EY42" s="268"/>
      <c r="EZ42" s="7"/>
      <c r="FC42" s="227"/>
      <c r="FD42" s="126"/>
      <c r="FE42" s="179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28</v>
      </c>
      <c r="N43" s="9">
        <f>IF(AND('BLOC PM'!A33&lt;&gt;"",'BLOC PM'!N33&lt;&gt;"*Non mis en vente"),1,0)</f>
        <v>1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1</v>
      </c>
      <c r="Q43" s="10">
        <f>'BLOC PM'!I33</f>
        <v>696</v>
      </c>
      <c r="R43" s="10">
        <f t="shared" si="63"/>
        <v>696</v>
      </c>
      <c r="S43" s="10">
        <f>'BLOC PM'!L33</f>
        <v>11230</v>
      </c>
      <c r="T43" s="10">
        <f t="shared" si="64"/>
        <v>11230</v>
      </c>
      <c r="U43" s="10">
        <f>'BLOC PM'!O33</f>
        <v>3</v>
      </c>
      <c r="V43" s="10">
        <f t="shared" si="65"/>
        <v>3</v>
      </c>
      <c r="W43" s="10" t="str">
        <f>'BLOC PM'!B33</f>
        <v>Communale</v>
      </c>
      <c r="X43" s="7"/>
      <c r="Y43" s="2">
        <f>+'UP PM'!A34</f>
        <v>605</v>
      </c>
      <c r="Z43" s="2">
        <f>IF(AND('UP PM'!A34&lt;&gt;"",'UP PM'!N34&lt;&gt;"*Non mis en vente"),1,0)</f>
        <v>1</v>
      </c>
      <c r="AA43" s="2">
        <f>IF(AND('UP PM'!N34&lt;&gt;"*RETIRE",'UP PM'!N34&lt;&gt;"*PAS D'OFFRE",'UP PM'!N34&lt;&gt;""),1,0)</f>
        <v>0</v>
      </c>
      <c r="AB43" s="10">
        <f>+'UP PM'!G34</f>
        <v>1270</v>
      </c>
      <c r="AC43" s="2">
        <f t="shared" si="5"/>
        <v>0</v>
      </c>
      <c r="AD43" s="2" t="str">
        <f>'UP PM'!B34</f>
        <v>Domaniale</v>
      </c>
      <c r="AE43" s="7"/>
      <c r="AF43" s="154"/>
      <c r="AG43" s="9">
        <f>IF('BLOC PM'!A33&lt;&gt;"",'BLOC PM'!A33,"")</f>
        <v>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1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7" t="s">
        <v>174</v>
      </c>
      <c r="ET43" s="179" t="s">
        <v>41</v>
      </c>
      <c r="EU43" s="179" t="str">
        <f t="shared" si="4"/>
        <v/>
      </c>
      <c r="EV43" s="267" t="e">
        <f t="shared" si="55"/>
        <v>#VALUE!</v>
      </c>
      <c r="EW43" s="286" t="e">
        <f t="shared" si="56"/>
        <v>#VALUE!</v>
      </c>
      <c r="EX43" s="259"/>
      <c r="EY43" s="268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29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1759</v>
      </c>
      <c r="R44" s="10">
        <f t="shared" si="63"/>
        <v>0</v>
      </c>
      <c r="S44" s="10">
        <f>'BLOC PM'!L34</f>
        <v>65000</v>
      </c>
      <c r="T44" s="10">
        <f t="shared" si="64"/>
        <v>0</v>
      </c>
      <c r="U44" s="10">
        <f>'BLOC PM'!O34</f>
        <v>3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606</v>
      </c>
      <c r="Z44" s="2">
        <f>IF(AND('UP PM'!A35&lt;&gt;"",'UP PM'!N35&lt;&gt;"*Non mis en vente"),1,0)</f>
        <v>1</v>
      </c>
      <c r="AA44" s="2">
        <f>IF(AND('UP PM'!N35&lt;&gt;"*RETIRE",'UP PM'!N35&lt;&gt;"*PAS D'OFFRE",'UP PM'!N35&lt;&gt;""),1,0)</f>
        <v>0</v>
      </c>
      <c r="AB44" s="10">
        <f>+'UP PM'!G35</f>
        <v>1590</v>
      </c>
      <c r="AC44" s="2">
        <f t="shared" si="5"/>
        <v>0</v>
      </c>
      <c r="AD44" s="2" t="str">
        <f>'UP PM'!B35</f>
        <v>Domaniale</v>
      </c>
      <c r="AE44" s="7"/>
      <c r="AF44" s="154"/>
      <c r="AG44" s="9">
        <f>IF('BLOC PM'!A34&lt;&gt;"",'BLOC PM'!A34,"")</f>
        <v>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1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3"/>
      <c r="ET44" s="243"/>
      <c r="EU44" s="260"/>
      <c r="EV44" s="257"/>
      <c r="EW44" s="258"/>
      <c r="EX44" s="259"/>
      <c r="EY44" s="268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30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259</v>
      </c>
      <c r="R45" s="10">
        <f t="shared" ref="R45:R83" si="117">Q45*P45</f>
        <v>259</v>
      </c>
      <c r="S45" s="10">
        <f>'BLOC PM'!L35</f>
        <v>11411</v>
      </c>
      <c r="T45" s="10">
        <f t="shared" ref="T45:T83" si="118">S45*P45</f>
        <v>11411</v>
      </c>
      <c r="U45" s="10">
        <f>'BLOC PM'!O35</f>
        <v>4</v>
      </c>
      <c r="V45" s="10">
        <f t="shared" ref="V45:V83" si="119">U45*P45</f>
        <v>4</v>
      </c>
      <c r="W45" s="10" t="str">
        <f>'BLOC PM'!B35</f>
        <v>Communale</v>
      </c>
      <c r="X45" s="7"/>
      <c r="Y45" s="2">
        <f>+'UP PM'!A36</f>
        <v>607</v>
      </c>
      <c r="Z45" s="2">
        <f>IF(AND('UP PM'!A36&lt;&gt;"",'UP PM'!N36&lt;&gt;"*Non mis en vente"),1,0)</f>
        <v>1</v>
      </c>
      <c r="AA45" s="2">
        <f>IF(AND('UP PM'!N36&lt;&gt;"*RETIRE",'UP PM'!N36&lt;&gt;"*PAS D'OFFRE",'UP PM'!N36&lt;&gt;""),1,0)</f>
        <v>1</v>
      </c>
      <c r="AB45" s="10">
        <f>+'UP PM'!G36</f>
        <v>530</v>
      </c>
      <c r="AC45" s="2">
        <f t="shared" si="5"/>
        <v>530</v>
      </c>
      <c r="AD45" s="2" t="str">
        <f>'UP PM'!B36</f>
        <v>Domaniale</v>
      </c>
      <c r="AE45" s="7"/>
      <c r="AF45" s="154"/>
      <c r="AG45" s="9">
        <f>IF('BLOC PM'!A35&lt;&gt;"",'BLOC PM'!A35,"")</f>
        <v>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1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1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3"/>
      <c r="ET45" s="243"/>
      <c r="EU45" s="260"/>
      <c r="EV45" s="257"/>
      <c r="EW45" s="258"/>
      <c r="EX45" s="259"/>
      <c r="EY45" s="268"/>
      <c r="EZ45" s="7"/>
    </row>
    <row r="46" spans="1:161" ht="15" x14ac:dyDescent="0.2">
      <c r="A46" s="389" t="s">
        <v>49</v>
      </c>
      <c r="B46" s="87"/>
      <c r="C46" s="391" t="s">
        <v>37</v>
      </c>
      <c r="D46" s="392"/>
      <c r="E46" s="393"/>
      <c r="F46" s="385" t="s">
        <v>38</v>
      </c>
      <c r="G46" s="386"/>
      <c r="H46" s="385" t="s">
        <v>39</v>
      </c>
      <c r="I46" s="386"/>
      <c r="J46" s="61"/>
      <c r="K46" s="61"/>
      <c r="L46" s="66"/>
      <c r="M46" s="9">
        <f>IF('BLOC PM'!A36&lt;&gt;"",'BLOC PM'!A36,"")</f>
        <v>31</v>
      </c>
      <c r="N46" s="9">
        <f>IF(AND('BLOC PM'!A36&lt;&gt;"",'BLOC PM'!N36&lt;&gt;"*Non mis en vente"),1,0)</f>
        <v>1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0</v>
      </c>
      <c r="Q46" s="10">
        <f>'BLOC PM'!I36</f>
        <v>716</v>
      </c>
      <c r="R46" s="10">
        <f t="shared" si="117"/>
        <v>0</v>
      </c>
      <c r="S46" s="10">
        <f>'BLOC PM'!L36</f>
        <v>26134</v>
      </c>
      <c r="T46" s="10">
        <f t="shared" si="118"/>
        <v>0</v>
      </c>
      <c r="U46" s="10">
        <f>'BLOC PM'!O36</f>
        <v>2</v>
      </c>
      <c r="V46" s="10">
        <f t="shared" si="119"/>
        <v>0</v>
      </c>
      <c r="W46" s="10" t="str">
        <f>'BLOC PM'!B36</f>
        <v>Communale</v>
      </c>
      <c r="X46" s="7"/>
      <c r="Y46" s="2">
        <f>+'UP PM'!A37</f>
        <v>608</v>
      </c>
      <c r="Z46" s="2">
        <f>IF(AND('UP PM'!A37&lt;&gt;"",'UP PM'!N37&lt;&gt;"*Non mis en vente"),1,0)</f>
        <v>1</v>
      </c>
      <c r="AA46" s="2">
        <f>IF(AND('UP PM'!N37&lt;&gt;"*RETIRE",'UP PM'!N37&lt;&gt;"*PAS D'OFFRE",'UP PM'!N37&lt;&gt;""),1,0)</f>
        <v>1</v>
      </c>
      <c r="AB46" s="10">
        <f>+'UP PM'!G37</f>
        <v>680</v>
      </c>
      <c r="AC46" s="2">
        <f t="shared" si="5"/>
        <v>680</v>
      </c>
      <c r="AD46" s="2" t="str">
        <f>'UP PM'!B37</f>
        <v>Domaniale</v>
      </c>
      <c r="AE46" s="7"/>
      <c r="AF46" s="154"/>
      <c r="AG46" s="9">
        <f>IF('BLOC PM'!A36&lt;&gt;"",'BLOC PM'!A36,"")</f>
        <v>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1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3"/>
      <c r="ET46" s="243"/>
      <c r="EU46" s="260"/>
      <c r="EV46" s="257"/>
      <c r="EW46" s="258"/>
      <c r="EX46" s="259"/>
      <c r="EY46" s="268"/>
      <c r="EZ46" s="7"/>
    </row>
    <row r="47" spans="1:161" ht="32.25" x14ac:dyDescent="0.25">
      <c r="A47" s="390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32</v>
      </c>
      <c r="N47" s="9">
        <f>IF(AND('BLOC PM'!A37&lt;&gt;"",'BLOC PM'!N37&lt;&gt;"*Non mis en vente"),1,0)</f>
        <v>1</v>
      </c>
      <c r="O47" s="9">
        <f>IF(OR('BLOC PM'!E37="CR",'BLOC PM'!E37="CE"),1,0)</f>
        <v>1</v>
      </c>
      <c r="P47" s="9">
        <f>IF(AND('BLOC PM'!N37&lt;&gt;"*RETIRE",'BLOC PM'!N37&lt;&gt;"*PAS D'OFFRE",'BLOC PM'!N37&lt;&gt;""),1,0)</f>
        <v>1</v>
      </c>
      <c r="Q47" s="10">
        <f>'BLOC PM'!I37</f>
        <v>939</v>
      </c>
      <c r="R47" s="10">
        <f t="shared" si="117"/>
        <v>939</v>
      </c>
      <c r="S47" s="10">
        <f>'BLOC PM'!L37</f>
        <v>42106</v>
      </c>
      <c r="T47" s="10">
        <f t="shared" si="118"/>
        <v>42106</v>
      </c>
      <c r="U47" s="10">
        <f>'BLOC PM'!O37</f>
        <v>4</v>
      </c>
      <c r="V47" s="10">
        <f t="shared" si="119"/>
        <v>4</v>
      </c>
      <c r="W47" s="10" t="str">
        <f>'BLOC PM'!B37</f>
        <v>Communale</v>
      </c>
      <c r="X47" s="7"/>
      <c r="Y47" s="2">
        <f>+'UP PM'!A38</f>
        <v>609</v>
      </c>
      <c r="Z47" s="2">
        <f>IF(AND('UP PM'!A38&lt;&gt;"",'UP PM'!N38&lt;&gt;"*Non mis en vente"),1,0)</f>
        <v>1</v>
      </c>
      <c r="AA47" s="2">
        <f>IF(AND('UP PM'!N38&lt;&gt;"*RETIRE",'UP PM'!N38&lt;&gt;"*PAS D'OFFRE",'UP PM'!N38&lt;&gt;""),1,0)</f>
        <v>1</v>
      </c>
      <c r="AB47" s="10">
        <f>+'UP PM'!G38</f>
        <v>230</v>
      </c>
      <c r="AC47" s="2">
        <f t="shared" si="5"/>
        <v>230</v>
      </c>
      <c r="AD47" s="2" t="str">
        <f>'UP PM'!B38</f>
        <v>Domaniale</v>
      </c>
      <c r="AE47" s="7"/>
      <c r="AF47" s="154"/>
      <c r="AG47" s="9">
        <f>IF('BLOC PM'!A37&lt;&gt;"",'BLOC PM'!A37,"")</f>
        <v>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1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1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6"/>
      <c r="ET47" s="256"/>
      <c r="EU47" s="269"/>
      <c r="EV47" s="270"/>
      <c r="EW47" s="255"/>
      <c r="EX47" s="271"/>
      <c r="EY47" s="268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9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9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33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1282</v>
      </c>
      <c r="R48" s="10">
        <f t="shared" si="117"/>
        <v>1282</v>
      </c>
      <c r="S48" s="10">
        <f>'BLOC PM'!L38</f>
        <v>56410</v>
      </c>
      <c r="T48" s="10">
        <f t="shared" si="118"/>
        <v>56410</v>
      </c>
      <c r="U48" s="10">
        <f>'BLOC PM'!O38</f>
        <v>3</v>
      </c>
      <c r="V48" s="10">
        <f t="shared" si="119"/>
        <v>3</v>
      </c>
      <c r="W48" s="10" t="str">
        <f>'BLOC PM'!B38</f>
        <v>Communale</v>
      </c>
      <c r="X48" s="7"/>
      <c r="Y48" s="2">
        <f>+'UP PM'!A39</f>
        <v>610</v>
      </c>
      <c r="Z48" s="2">
        <f>IF(AND('UP PM'!A39&lt;&gt;"",'UP PM'!N39&lt;&gt;"*Non mis en vente"),1,0)</f>
        <v>1</v>
      </c>
      <c r="AA48" s="2">
        <f>IF(AND('UP PM'!N39&lt;&gt;"*RETIRE",'UP PM'!N39&lt;&gt;"*PAS D'OFFRE",'UP PM'!N39&lt;&gt;""),1,0)</f>
        <v>1</v>
      </c>
      <c r="AB48" s="10">
        <f>+'UP PM'!G39</f>
        <v>1760</v>
      </c>
      <c r="AC48" s="2">
        <f t="shared" si="5"/>
        <v>1760</v>
      </c>
      <c r="AD48" s="2" t="str">
        <f>'UP PM'!B39</f>
        <v>Domaniale</v>
      </c>
      <c r="AE48" s="7"/>
      <c r="AF48" s="154"/>
      <c r="AG48" s="9">
        <f>IF('BLOC PM'!A38&lt;&gt;"",'BLOC PM'!A38,"")</f>
        <v>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1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1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3"/>
      <c r="ET48" s="253"/>
      <c r="EU48" s="261"/>
      <c r="EV48" s="262"/>
      <c r="EW48" s="272"/>
      <c r="EX48" s="262"/>
      <c r="EY48" s="253"/>
      <c r="EZ48" s="7"/>
    </row>
    <row r="49" spans="1:156" ht="16.5" x14ac:dyDescent="0.25">
      <c r="A49" s="78" t="str">
        <f>CONCATENATE(FIXED(AI14,1)," - ",FIXED(AI14+0.1,1))</f>
        <v>0,1 - 0,2</v>
      </c>
      <c r="B49" s="126" t="str">
        <f>IF(EW15&lt;-0.03,"-",IF(EW15&gt;0.03,"+","stable"))</f>
        <v>stable</v>
      </c>
      <c r="C49" s="179">
        <f>IF(AI154&gt;0,AI155/AI154,"")</f>
        <v>24.285714285714285</v>
      </c>
      <c r="D49" s="150">
        <f>IF(AI154&gt;0,AI154,"")</f>
        <v>350</v>
      </c>
      <c r="E49" s="150">
        <f>IF(AI148&gt;0,AI151/AI148,"")</f>
        <v>5</v>
      </c>
      <c r="F49" s="179" t="str">
        <f>IF(CN149&gt;0,CN150/CN149,"")</f>
        <v/>
      </c>
      <c r="G49" s="150" t="str">
        <f>IF(CN149&gt;0,CN149,"")</f>
        <v/>
      </c>
      <c r="H49" s="79">
        <f>IF(CN154&gt;0,CN155/CN154,"")</f>
        <v>24.285714285714285</v>
      </c>
      <c r="I49" s="150">
        <f>IF(CN154&gt;0,CN154,"")</f>
        <v>350</v>
      </c>
      <c r="J49" s="109"/>
      <c r="K49" s="61"/>
      <c r="L49" s="66"/>
      <c r="M49" s="9">
        <f>IF('BLOC PM'!A39&lt;&gt;"",'BLOC PM'!A39,"")</f>
        <v>34</v>
      </c>
      <c r="N49" s="9">
        <f>IF(AND('BLOC PM'!A39&lt;&gt;"",'BLOC PM'!N39&lt;&gt;"*Non mis en vente"),1,0)</f>
        <v>1</v>
      </c>
      <c r="O49" s="9">
        <f>IF(OR('BLOC PM'!E39="CR",'BLOC PM'!E39="CE"),1,0)</f>
        <v>1</v>
      </c>
      <c r="P49" s="9">
        <f>IF(AND('BLOC PM'!N39&lt;&gt;"*RETIRE",'BLOC PM'!N39&lt;&gt;"*PAS D'OFFRE",'BLOC PM'!N39&lt;&gt;""),1,0)</f>
        <v>1</v>
      </c>
      <c r="Q49" s="10">
        <f>'BLOC PM'!I39</f>
        <v>976</v>
      </c>
      <c r="R49" s="10">
        <f t="shared" si="117"/>
        <v>976</v>
      </c>
      <c r="S49" s="10">
        <f>'BLOC PM'!L39</f>
        <v>41010</v>
      </c>
      <c r="T49" s="10">
        <f t="shared" si="118"/>
        <v>41010</v>
      </c>
      <c r="U49" s="10">
        <f>'BLOC PM'!O39</f>
        <v>4</v>
      </c>
      <c r="V49" s="10">
        <f t="shared" si="119"/>
        <v>4</v>
      </c>
      <c r="W49" s="10" t="str">
        <f>'BLOC PM'!B39</f>
        <v>Domaniale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>
        <f>IF('BLOC PM'!A39&lt;&gt;"",'BLOC PM'!A39,"")</f>
        <v>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1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1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3"/>
      <c r="ET49" s="253"/>
      <c r="EU49" s="261"/>
      <c r="EV49" s="262"/>
      <c r="EW49" s="272"/>
      <c r="EX49" s="262"/>
      <c r="EY49" s="253"/>
      <c r="EZ49" s="7"/>
    </row>
    <row r="50" spans="1:156" ht="16.5" x14ac:dyDescent="0.25">
      <c r="A50" s="78" t="str">
        <f>CONCATENATE(FIXED(AJ14,1)," - ",FIXED(AJ14+0.1,1))</f>
        <v>0,2 - 0,3</v>
      </c>
      <c r="B50" s="126" t="str">
        <f t="shared" ref="B50:B62" si="120">IF(EW16&lt;-0.03,"-",IF(EW16&gt;0.03,"+","stable"))</f>
        <v>-</v>
      </c>
      <c r="C50" s="179">
        <f>IF(AJ154&gt;0,AJ155/AJ154,"")</f>
        <v>25.24369980614788</v>
      </c>
      <c r="D50" s="150">
        <f>IF(AJ154&gt;0,AJ154,"")</f>
        <v>3611</v>
      </c>
      <c r="E50" s="150">
        <f>IF(AJ148&gt;0,AJ151/AJ148,"")</f>
        <v>3.1666666666666665</v>
      </c>
      <c r="F50" s="179" t="str">
        <f>IF(CO149&gt;0,CO150/CO149,"")</f>
        <v/>
      </c>
      <c r="G50" s="150" t="str">
        <f>IF(CO149&gt;0,CO149,"")</f>
        <v/>
      </c>
      <c r="H50" s="79">
        <f>IF(CO154&gt;0,CO155/CO154,"")</f>
        <v>25.24369980614788</v>
      </c>
      <c r="I50" s="150">
        <f>IF(CO154&gt;0,CO154,"")</f>
        <v>3611</v>
      </c>
      <c r="J50" s="109"/>
      <c r="K50" s="61"/>
      <c r="L50" s="66"/>
      <c r="M50" s="9">
        <f>IF('BLOC PM'!A40&lt;&gt;"",'BLOC PM'!A40,"")</f>
        <v>35</v>
      </c>
      <c r="N50" s="9">
        <f>IF(AND('BLOC PM'!A40&lt;&gt;"",'BLOC PM'!N40&lt;&gt;"*Non mis en vente"),1,0)</f>
        <v>1</v>
      </c>
      <c r="O50" s="9">
        <f>IF(OR('BLOC PM'!E40="CR",'BLOC PM'!E40="CE"),1,0)</f>
        <v>1</v>
      </c>
      <c r="P50" s="9">
        <f>IF(AND('BLOC PM'!N40&lt;&gt;"*RETIRE",'BLOC PM'!N40&lt;&gt;"*PAS D'OFFRE",'BLOC PM'!N40&lt;&gt;""),1,0)</f>
        <v>0</v>
      </c>
      <c r="Q50" s="10">
        <f>'BLOC PM'!I40</f>
        <v>1615</v>
      </c>
      <c r="R50" s="10">
        <f t="shared" si="117"/>
        <v>0</v>
      </c>
      <c r="S50" s="10">
        <f>'BLOC PM'!L40</f>
        <v>64500</v>
      </c>
      <c r="T50" s="10">
        <f t="shared" si="118"/>
        <v>0</v>
      </c>
      <c r="U50" s="10">
        <f>'BLOC PM'!O40</f>
        <v>4</v>
      </c>
      <c r="V50" s="10">
        <f t="shared" si="119"/>
        <v>0</v>
      </c>
      <c r="W50" s="10" t="str">
        <f>'BLOC PM'!B40</f>
        <v>Domaniale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>
        <f>IF('BLOC PM'!A40&lt;&gt;"",'BLOC PM'!A40,"")</f>
        <v>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1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1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3"/>
      <c r="ET50" s="256"/>
      <c r="EU50" s="269"/>
      <c r="EV50" s="254"/>
      <c r="EW50" s="255"/>
      <c r="EX50" s="256"/>
      <c r="EY50" s="254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si="120"/>
        <v>+</v>
      </c>
      <c r="C51" s="179">
        <f>IF(AK154&gt;0,AK155/AK154,"")</f>
        <v>33.105408727719727</v>
      </c>
      <c r="D51" s="150">
        <f>IF(AK154&gt;0,AK154,"")</f>
        <v>3254</v>
      </c>
      <c r="E51" s="150">
        <f>IF(AK148&gt;0,AK151/AK148,"")</f>
        <v>4.666666666666667</v>
      </c>
      <c r="F51" s="179" t="str">
        <f>IF(CP149&gt;0,CP150/CP149,"")</f>
        <v/>
      </c>
      <c r="G51" s="150" t="str">
        <f>IF(CP149&gt;0,CP149,"")</f>
        <v/>
      </c>
      <c r="H51" s="79">
        <f>IF(CP154&gt;0,CP155/CP154,"")</f>
        <v>33.105408727719727</v>
      </c>
      <c r="I51" s="150">
        <f>IF(CP154&gt;0,CP154,"")</f>
        <v>3254</v>
      </c>
      <c r="J51" s="109"/>
      <c r="K51" s="61"/>
      <c r="L51" s="66"/>
      <c r="M51" s="9">
        <f>IF('BLOC PM'!A41&lt;&gt;"",'BLOC PM'!A41,"")</f>
        <v>36</v>
      </c>
      <c r="N51" s="9">
        <f>IF(AND('BLOC PM'!A41&lt;&gt;"",'BLOC PM'!N41&lt;&gt;"*Non mis en vente"),1,0)</f>
        <v>1</v>
      </c>
      <c r="O51" s="9">
        <f>IF(OR('BLOC PM'!E41="CR",'BLOC PM'!E41="CE"),1,0)</f>
        <v>1</v>
      </c>
      <c r="P51" s="9">
        <f>IF(AND('BLOC PM'!N41&lt;&gt;"*RETIRE",'BLOC PM'!N41&lt;&gt;"*PAS D'OFFRE",'BLOC PM'!N41&lt;&gt;""),1,0)</f>
        <v>1</v>
      </c>
      <c r="Q51" s="10">
        <f>'BLOC PM'!I41</f>
        <v>946</v>
      </c>
      <c r="R51" s="10">
        <f t="shared" si="117"/>
        <v>946</v>
      </c>
      <c r="S51" s="10">
        <f>'BLOC PM'!L41</f>
        <v>31360</v>
      </c>
      <c r="T51" s="10">
        <f t="shared" si="118"/>
        <v>31360</v>
      </c>
      <c r="U51" s="10">
        <f>'BLOC PM'!O41</f>
        <v>3</v>
      </c>
      <c r="V51" s="10">
        <f t="shared" si="119"/>
        <v>3</v>
      </c>
      <c r="W51" s="10" t="str">
        <f>'BLOC PM'!B41</f>
        <v>Domaniale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>
        <f>IF('BLOC PM'!A41&lt;&gt;"",'BLOC PM'!A41,"")</f>
        <v>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1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1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3"/>
      <c r="ET51" s="243"/>
      <c r="EU51" s="263"/>
      <c r="EV51" s="264"/>
      <c r="EW51" s="258"/>
      <c r="EX51" s="259"/>
      <c r="EY51" s="268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-</v>
      </c>
      <c r="C52" s="179">
        <f>IF(AL154&gt;0,AL155/AL154,"")</f>
        <v>33.859770114942528</v>
      </c>
      <c r="D52" s="150">
        <f>IF(AL154&gt;0,AL154,"")</f>
        <v>2175</v>
      </c>
      <c r="E52" s="150">
        <f>IF(AL148&gt;0,AL151/AL148,"")</f>
        <v>4.1428571428571432</v>
      </c>
      <c r="F52" s="179">
        <f>IF(CQ149&gt;0,CQ150/CQ149,"")</f>
        <v>33.150105708245242</v>
      </c>
      <c r="G52" s="150">
        <f>IF(CQ149&gt;0,CQ149,"")</f>
        <v>946</v>
      </c>
      <c r="H52" s="79">
        <f>IF(CQ154&gt;0,CQ155/CQ154,"")</f>
        <v>34.406021155410905</v>
      </c>
      <c r="I52" s="150">
        <f>IF(CQ154&gt;0,CQ154,"")</f>
        <v>1229</v>
      </c>
      <c r="J52" s="109"/>
      <c r="K52" s="61"/>
      <c r="L52" s="66"/>
      <c r="M52" s="9">
        <f>IF('BLOC PM'!A42&lt;&gt;"",'BLOC PM'!A42,"")</f>
        <v>37</v>
      </c>
      <c r="N52" s="9">
        <f>IF(AND('BLOC PM'!A42&lt;&gt;"",'BLOC PM'!N42&lt;&gt;"*Non mis en vente"),1,0)</f>
        <v>1</v>
      </c>
      <c r="O52" s="9">
        <f>IF(OR('BLOC PM'!E42="CR",'BLOC PM'!E42="CE"),1,0)</f>
        <v>1</v>
      </c>
      <c r="P52" s="9">
        <f>IF(AND('BLOC PM'!N42&lt;&gt;"*RETIRE",'BLOC PM'!N42&lt;&gt;"*PAS D'OFFRE",'BLOC PM'!N42&lt;&gt;""),1,0)</f>
        <v>1</v>
      </c>
      <c r="Q52" s="10">
        <f>'BLOC PM'!I42</f>
        <v>1623</v>
      </c>
      <c r="R52" s="10">
        <f t="shared" si="117"/>
        <v>1623</v>
      </c>
      <c r="S52" s="10">
        <f>'BLOC PM'!L42</f>
        <v>56180</v>
      </c>
      <c r="T52" s="10">
        <f t="shared" si="118"/>
        <v>56180</v>
      </c>
      <c r="U52" s="10">
        <f>'BLOC PM'!O42</f>
        <v>5</v>
      </c>
      <c r="V52" s="10">
        <f t="shared" si="119"/>
        <v>5</v>
      </c>
      <c r="W52" s="10" t="str">
        <f>'BLOC PM'!B42</f>
        <v>Domaniale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>
        <f>IF('BLOC PM'!A42&lt;&gt;"",'BLOC PM'!A42,"")</f>
        <v>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1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1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3"/>
      <c r="ET52" s="243"/>
      <c r="EU52" s="263"/>
      <c r="EV52" s="264"/>
      <c r="EW52" s="258"/>
      <c r="EX52" s="259"/>
      <c r="EY52" s="268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-</v>
      </c>
      <c r="C53" s="179">
        <f>IF(AM154&gt;0,AM155/AM154,"")</f>
        <v>31.868263473053894</v>
      </c>
      <c r="D53" s="150">
        <f>IF(AM154&gt;0,AM154,"")</f>
        <v>4509</v>
      </c>
      <c r="E53" s="150">
        <f>IF(AM148&gt;0,AM151/AM148,"")</f>
        <v>3.8</v>
      </c>
      <c r="F53" s="179">
        <f>IF(CR149&gt;0,CR150/CR149,"")</f>
        <v>34.614910659272951</v>
      </c>
      <c r="G53" s="150">
        <f>IF(CR149&gt;0,CR149,"")</f>
        <v>1623</v>
      </c>
      <c r="H53" s="79">
        <f>IF(CR154&gt;0,CR155/CR154,"")</f>
        <v>30.323631323631325</v>
      </c>
      <c r="I53" s="150">
        <f>IF(CR154&gt;0,CR154,"")</f>
        <v>2886</v>
      </c>
      <c r="J53" s="109"/>
      <c r="K53" s="89"/>
      <c r="L53" s="66"/>
      <c r="M53" s="9">
        <f>IF('BLOC PM'!A43&lt;&gt;"",'BLOC PM'!A43,"")</f>
        <v>38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1</v>
      </c>
      <c r="Q53" s="10">
        <f>'BLOC PM'!I43</f>
        <v>574</v>
      </c>
      <c r="R53" s="10">
        <f t="shared" si="117"/>
        <v>574</v>
      </c>
      <c r="S53" s="10">
        <f>'BLOC PM'!L43</f>
        <v>19710</v>
      </c>
      <c r="T53" s="10">
        <f t="shared" si="118"/>
        <v>19710</v>
      </c>
      <c r="U53" s="10">
        <f>'BLOC PM'!O43</f>
        <v>4</v>
      </c>
      <c r="V53" s="10">
        <f t="shared" si="119"/>
        <v>4</v>
      </c>
      <c r="W53" s="10" t="str">
        <f>'BLOC PM'!B43</f>
        <v>Domaniale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>
        <f>IF('BLOC PM'!A43&lt;&gt;"",'BLOC PM'!A43,"")</f>
        <v>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1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3"/>
      <c r="ET53" s="243"/>
      <c r="EU53" s="263"/>
      <c r="EV53" s="264"/>
      <c r="EW53" s="258"/>
      <c r="EX53" s="259"/>
      <c r="EY53" s="268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stable</v>
      </c>
      <c r="C54" s="179">
        <f>IF(AN154&gt;0,AN155/AN154,"")</f>
        <v>36.427710843373497</v>
      </c>
      <c r="D54" s="150">
        <f>IF(AN154&gt;0,AN154,"")</f>
        <v>830</v>
      </c>
      <c r="E54" s="150">
        <f>IF(AN148&gt;0,AN151/AN148,"")</f>
        <v>3</v>
      </c>
      <c r="F54" s="179" t="str">
        <f>IF(CS149&gt;0,CS150/CS149,"")</f>
        <v/>
      </c>
      <c r="G54" s="150" t="str">
        <f>IF(CS149&gt;0,CS149,"")</f>
        <v/>
      </c>
      <c r="H54" s="79">
        <f>IF(CS154&gt;0,CS155/CS154,"")</f>
        <v>36.427710843373497</v>
      </c>
      <c r="I54" s="150">
        <f>IF(CS154&gt;0,CS154,"")</f>
        <v>830</v>
      </c>
      <c r="J54" s="109"/>
      <c r="K54" s="89"/>
      <c r="L54" s="66"/>
      <c r="M54" s="9">
        <f>IF('BLOC PM'!A44&lt;&gt;"",'BLOC PM'!A44,"")</f>
        <v>39</v>
      </c>
      <c r="N54" s="9">
        <f>IF(AND('BLOC PM'!A44&lt;&gt;"",'BLOC PM'!N44&lt;&gt;"*Non mis en vente"),1,0)</f>
        <v>1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1</v>
      </c>
      <c r="Q54" s="10">
        <f>'BLOC PM'!I44</f>
        <v>740</v>
      </c>
      <c r="R54" s="10">
        <f t="shared" si="117"/>
        <v>740</v>
      </c>
      <c r="S54" s="10">
        <f>'BLOC PM'!L44</f>
        <v>18105</v>
      </c>
      <c r="T54" s="10">
        <f t="shared" si="118"/>
        <v>18105</v>
      </c>
      <c r="U54" s="10">
        <f>'BLOC PM'!O44</f>
        <v>4</v>
      </c>
      <c r="V54" s="10">
        <f t="shared" si="119"/>
        <v>4</v>
      </c>
      <c r="W54" s="10" t="str">
        <f>'BLOC PM'!B44</f>
        <v>Domaniale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>
        <f>IF('BLOC PM'!A44&lt;&gt;"",'BLOC PM'!A44,"")</f>
        <v>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1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3"/>
      <c r="ET54" s="243"/>
      <c r="EU54" s="263"/>
      <c r="EV54" s="264"/>
      <c r="EW54" s="258"/>
      <c r="EX54" s="259"/>
      <c r="EY54" s="268"/>
      <c r="EZ54" s="7"/>
    </row>
    <row r="55" spans="1:156" ht="16.5" x14ac:dyDescent="0.25">
      <c r="A55" s="78" t="str">
        <f>CONCATENATE(FIXED(AO14,1)," - ",FIXED(AO14+0.1,1))</f>
        <v>0,7 - 0,8</v>
      </c>
      <c r="B55" s="126" t="str">
        <f t="shared" si="120"/>
        <v>stable</v>
      </c>
      <c r="C55" s="179">
        <f>IF(AO154&gt;0,AO155/AO154,"")</f>
        <v>38.749326145552558</v>
      </c>
      <c r="D55" s="150">
        <f>IF(AO154&gt;0,AO154,"")</f>
        <v>1855</v>
      </c>
      <c r="E55" s="150">
        <f>IF(AO148&gt;0,AO151/AO148,"")</f>
        <v>4</v>
      </c>
      <c r="F55" s="179">
        <f>IF(CT149&gt;0,CT150/CT149,"")</f>
        <v>38.749326145552558</v>
      </c>
      <c r="G55" s="150">
        <f>IF(CT149&gt;0,CT149,"")</f>
        <v>1855</v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>
        <f>IF('BLOC PM'!A45&lt;&gt;"",'BLOC PM'!A45,"")</f>
        <v>40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1177</v>
      </c>
      <c r="R55" s="10">
        <f t="shared" si="117"/>
        <v>1177</v>
      </c>
      <c r="S55" s="10">
        <f>'BLOC PM'!L45</f>
        <v>29255</v>
      </c>
      <c r="T55" s="10">
        <f t="shared" si="118"/>
        <v>29255</v>
      </c>
      <c r="U55" s="10">
        <f>'BLOC PM'!O45</f>
        <v>4</v>
      </c>
      <c r="V55" s="10">
        <f t="shared" si="119"/>
        <v>4</v>
      </c>
      <c r="W55" s="10" t="str">
        <f>'BLOC PM'!B45</f>
        <v>Domaniale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>
        <f>IF('BLOC PM'!A45&lt;&gt;"",'BLOC PM'!A45,"")</f>
        <v>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1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3"/>
      <c r="ET55" s="243"/>
      <c r="EU55" s="263"/>
      <c r="EV55" s="264"/>
      <c r="EW55" s="258"/>
      <c r="EX55" s="259"/>
      <c r="EY55" s="268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+</v>
      </c>
      <c r="C56" s="179">
        <f>IF(AP154&gt;0,AP155/AP154,"")</f>
        <v>42.944177093359002</v>
      </c>
      <c r="D56" s="150">
        <f>IF(AP154&gt;0,AP154,"")</f>
        <v>5195</v>
      </c>
      <c r="E56" s="150">
        <f>IF(AP148&gt;0,AP151/AP148,"")</f>
        <v>4.2</v>
      </c>
      <c r="F56" s="179">
        <f>IF(CU149&gt;0,CU150/CU149,"")</f>
        <v>43.117635310565205</v>
      </c>
      <c r="G56" s="150">
        <f>IF(CU149&gt;0,CU149,"")</f>
        <v>5007</v>
      </c>
      <c r="H56" s="79">
        <f>IF(CU154&gt;0,CU155/CU154,"")</f>
        <v>38.324468085106382</v>
      </c>
      <c r="I56" s="150">
        <f>IF(CU154&gt;0,CU154,"")</f>
        <v>188</v>
      </c>
      <c r="J56" s="109"/>
      <c r="K56" s="94"/>
      <c r="L56" s="66"/>
      <c r="M56" s="9">
        <f>IF('BLOC PM'!A46&lt;&gt;"",'BLOC PM'!A46,"")</f>
        <v>41</v>
      </c>
      <c r="N56" s="9">
        <f>IF(AND('BLOC PM'!A46&lt;&gt;"",'BLOC PM'!N46&lt;&gt;"*Non mis en vente"),1,0)</f>
        <v>1</v>
      </c>
      <c r="O56" s="9">
        <f>IF(OR('BLOC PM'!E46="CR",'BLOC PM'!E46="CE"),1,0)</f>
        <v>1</v>
      </c>
      <c r="P56" s="9">
        <f>IF(AND('BLOC PM'!N46&lt;&gt;"*RETIRE",'BLOC PM'!N46&lt;&gt;"*PAS D'OFFRE",'BLOC PM'!N46&lt;&gt;""),1,0)</f>
        <v>1</v>
      </c>
      <c r="Q56" s="10">
        <f>'BLOC PM'!I46</f>
        <v>827</v>
      </c>
      <c r="R56" s="10">
        <f t="shared" si="117"/>
        <v>827</v>
      </c>
      <c r="S56" s="10">
        <f>'BLOC PM'!L46</f>
        <v>36500</v>
      </c>
      <c r="T56" s="10">
        <f t="shared" si="118"/>
        <v>36500</v>
      </c>
      <c r="U56" s="10">
        <f>'BLOC PM'!O46</f>
        <v>4</v>
      </c>
      <c r="V56" s="10">
        <f t="shared" si="119"/>
        <v>4</v>
      </c>
      <c r="W56" s="10" t="str">
        <f>'BLOC PM'!B46</f>
        <v>Domaniale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>
        <f>IF('BLOC PM'!A46&lt;&gt;"",'BLOC PM'!A46,"")</f>
        <v>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1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1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3"/>
      <c r="ET56" s="243"/>
      <c r="EU56" s="263"/>
      <c r="EV56" s="264"/>
      <c r="EW56" s="258"/>
      <c r="EX56" s="259"/>
      <c r="EY56" s="268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stable</v>
      </c>
      <c r="C57" s="179">
        <f>IF(AQ154&gt;0,AQ155/AQ154,"")</f>
        <v>43.045909358446146</v>
      </c>
      <c r="D57" s="150">
        <f>IF(AQ154&gt;0,AQ154,"")</f>
        <v>3398</v>
      </c>
      <c r="E57" s="150">
        <f>IF(AQ148&gt;0,AQ151/AQ148,"")</f>
        <v>4.5</v>
      </c>
      <c r="F57" s="179">
        <f>IF(CV149&gt;0,CV150/CV149,"")</f>
        <v>43.045909358446146</v>
      </c>
      <c r="G57" s="150">
        <f>IF(CV149&gt;0,CV149,"")</f>
        <v>3398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>
        <f>IF('BLOC PM'!A47&lt;&gt;"",'BLOC PM'!A47,"")</f>
        <v>42</v>
      </c>
      <c r="N57" s="9">
        <f>IF(AND('BLOC PM'!A47&lt;&gt;"",'BLOC PM'!N47&lt;&gt;"*Non mis en vente"),1,0)</f>
        <v>1</v>
      </c>
      <c r="O57" s="9">
        <f>IF(OR('BLOC PM'!E47="CR",'BLOC PM'!E47="CE"),1,0)</f>
        <v>1</v>
      </c>
      <c r="P57" s="9">
        <f>IF(AND('BLOC PM'!N47&lt;&gt;"*RETIRE",'BLOC PM'!N47&lt;&gt;"*PAS D'OFFRE",'BLOC PM'!N47&lt;&gt;""),1,0)</f>
        <v>1</v>
      </c>
      <c r="Q57" s="10">
        <f>'BLOC PM'!I47</f>
        <v>1520</v>
      </c>
      <c r="R57" s="10">
        <f t="shared" si="117"/>
        <v>1520</v>
      </c>
      <c r="S57" s="10">
        <f>'BLOC PM'!L47</f>
        <v>66010</v>
      </c>
      <c r="T57" s="10">
        <f t="shared" si="118"/>
        <v>66010</v>
      </c>
      <c r="U57" s="10">
        <f>'BLOC PM'!O47</f>
        <v>5</v>
      </c>
      <c r="V57" s="10">
        <f t="shared" si="119"/>
        <v>5</v>
      </c>
      <c r="W57" s="10" t="str">
        <f>'BLOC PM'!B47</f>
        <v>Domaniale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>
        <f>IF('BLOC PM'!A47&lt;&gt;"",'BLOC PM'!A47,"")</f>
        <v>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1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1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3"/>
      <c r="ET57" s="243"/>
      <c r="EU57" s="263"/>
      <c r="EV57" s="264"/>
      <c r="EW57" s="258"/>
      <c r="EX57" s="259"/>
      <c r="EY57" s="268"/>
      <c r="EZ57" s="7"/>
    </row>
    <row r="58" spans="1:156" ht="16.5" x14ac:dyDescent="0.25">
      <c r="A58" s="78" t="str">
        <f>CONCATENATE(FIXED(AR14,1)," - ",FIXED(AR14+0.1,1))</f>
        <v>1,0 - 1,1</v>
      </c>
      <c r="B58" s="126" t="str">
        <f t="shared" si="120"/>
        <v>stable</v>
      </c>
      <c r="C58" s="179">
        <f>IF(AR154&gt;0,AR155/AR154,"")</f>
        <v>43.546109722017945</v>
      </c>
      <c r="D58" s="150">
        <f>IF(AR154&gt;0,AR154,"")</f>
        <v>6799</v>
      </c>
      <c r="E58" s="150">
        <f>IF(AR148&gt;0,AR151/AR148,"")</f>
        <v>3.8</v>
      </c>
      <c r="F58" s="179">
        <f>IF(CW149&gt;0,CW150/CW149,"")</f>
        <v>43.546109722017945</v>
      </c>
      <c r="G58" s="150">
        <f>IF(CW149&gt;0,CW149,"")</f>
        <v>6799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43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1</v>
      </c>
      <c r="Q58" s="10">
        <f>'BLOC PM'!I48</f>
        <v>1886</v>
      </c>
      <c r="R58" s="10">
        <f t="shared" si="117"/>
        <v>1886</v>
      </c>
      <c r="S58" s="10">
        <f>'BLOC PM'!L48</f>
        <v>81500</v>
      </c>
      <c r="T58" s="10">
        <f t="shared" si="118"/>
        <v>81500</v>
      </c>
      <c r="U58" s="10">
        <f>'BLOC PM'!O48</f>
        <v>3</v>
      </c>
      <c r="V58" s="10">
        <f t="shared" si="119"/>
        <v>3</v>
      </c>
      <c r="W58" s="10" t="str">
        <f>'BLOC PM'!B48</f>
        <v>Domaniale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>
        <f>IF('BLOC PM'!A48&lt;&gt;"",'BLOC PM'!A48,"")</f>
        <v>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1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1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6"/>
      <c r="ET58" s="256"/>
      <c r="EU58" s="273"/>
      <c r="EV58" s="274"/>
      <c r="EW58" s="255"/>
      <c r="EX58" s="271"/>
      <c r="EY58" s="268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stable</v>
      </c>
      <c r="C59" s="180">
        <f>IF(AS154&gt;0,AS155/AS154,"")</f>
        <v>44.299666110183637</v>
      </c>
      <c r="D59" s="150">
        <f>IF(AS154&gt;0,AS154,"")</f>
        <v>1198</v>
      </c>
      <c r="E59" s="150" t="str">
        <f>IF(AT147&gt;0,AT150/AT147,"")</f>
        <v/>
      </c>
      <c r="F59" s="179">
        <f>IF(CX149&gt;0,CX150/CX149,"")</f>
        <v>44.299666110183637</v>
      </c>
      <c r="G59" s="150"/>
      <c r="H59" s="79"/>
      <c r="I59" s="150"/>
      <c r="J59" s="109"/>
      <c r="K59" s="94"/>
      <c r="L59" s="66"/>
      <c r="M59" s="9">
        <f>IF('BLOC PM'!A49&lt;&gt;"",'BLOC PM'!A49,"")</f>
        <v>44</v>
      </c>
      <c r="N59" s="9">
        <f>IF(AND('BLOC PM'!A49&lt;&gt;"",'BLOC PM'!N49&lt;&gt;"*Non mis en vente"),1,0)</f>
        <v>1</v>
      </c>
      <c r="O59" s="9">
        <f>IF(OR('BLOC PM'!E49="CR",'BLOC PM'!E49="CE"),1,0)</f>
        <v>1</v>
      </c>
      <c r="P59" s="9">
        <f>IF(AND('BLOC PM'!N49&lt;&gt;"*RETIRE",'BLOC PM'!N49&lt;&gt;"*PAS D'OFFRE",'BLOC PM'!N49&lt;&gt;""),1,0)</f>
        <v>1</v>
      </c>
      <c r="Q59" s="10">
        <f>'BLOC PM'!I49</f>
        <v>902</v>
      </c>
      <c r="R59" s="10">
        <f t="shared" si="117"/>
        <v>902</v>
      </c>
      <c r="S59" s="10">
        <f>'BLOC PM'!L49</f>
        <v>39250</v>
      </c>
      <c r="T59" s="10">
        <f t="shared" si="118"/>
        <v>39250</v>
      </c>
      <c r="U59" s="10">
        <f>'BLOC PM'!O49</f>
        <v>4</v>
      </c>
      <c r="V59" s="10">
        <f t="shared" si="119"/>
        <v>4</v>
      </c>
      <c r="W59" s="10" t="str">
        <f>'BLOC PM'!B49</f>
        <v>Domaniale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>
        <f>IF('BLOC PM'!A49&lt;&gt;"",'BLOC PM'!A49,"")</f>
        <v>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1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1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3"/>
      <c r="ET59" s="253"/>
      <c r="EU59" s="261"/>
      <c r="EV59" s="261"/>
      <c r="EW59" s="261"/>
      <c r="EX59" s="261"/>
      <c r="EY59" s="253"/>
      <c r="EZ59" s="7"/>
    </row>
    <row r="60" spans="1:156" ht="16.5" x14ac:dyDescent="0.25">
      <c r="A60" s="78" t="str">
        <f>CONCATENATE(FIXED(AT14,1)," - ",FIXED(AT14+0.1,1))</f>
        <v>1,2 - 1,3</v>
      </c>
      <c r="B60" s="126"/>
      <c r="C60" s="179">
        <f>IF(AT154&gt;0,AT155/AT154,"")</f>
        <v>44.510758776896942</v>
      </c>
      <c r="D60" s="150">
        <f>IF(AT154&gt;0,AT154,"")</f>
        <v>1766</v>
      </c>
      <c r="E60" s="150">
        <f>IF(AT148&gt;0,AT151/AT148,"")</f>
        <v>4</v>
      </c>
      <c r="F60" s="179">
        <f>IF(CY149&gt;0,CY150/CY149,"")</f>
        <v>44.510758776896942</v>
      </c>
      <c r="G60" s="150">
        <f>IF(CY149&gt;0,CY149,"")</f>
        <v>1766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>
        <f>IF('BLOC PM'!A50&lt;&gt;"",'BLOC PM'!A50,"")</f>
        <v>45</v>
      </c>
      <c r="N60" s="9">
        <f>IF(AND('BLOC PM'!A50&lt;&gt;"",'BLOC PM'!N50&lt;&gt;"*Non mis en vente"),1,0)</f>
        <v>1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1</v>
      </c>
      <c r="Q60" s="10">
        <f>'BLOC PM'!I50</f>
        <v>480</v>
      </c>
      <c r="R60" s="10">
        <f t="shared" si="117"/>
        <v>480</v>
      </c>
      <c r="S60" s="10">
        <f>'BLOC PM'!L50</f>
        <v>16005</v>
      </c>
      <c r="T60" s="10">
        <f t="shared" si="118"/>
        <v>16005</v>
      </c>
      <c r="U60" s="10">
        <f>'BLOC PM'!O50</f>
        <v>3</v>
      </c>
      <c r="V60" s="10">
        <f t="shared" si="119"/>
        <v>3</v>
      </c>
      <c r="W60" s="10" t="str">
        <f>'BLOC PM'!B50</f>
        <v>Domaniale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>
        <f>IF('BLOC PM'!A50&lt;&gt;"",'BLOC PM'!A50,"")</f>
        <v>45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1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1"/>
      <c r="ET60" s="253"/>
      <c r="EU60" s="261"/>
      <c r="EV60" s="261"/>
      <c r="EW60" s="261"/>
      <c r="EX60" s="261"/>
      <c r="EY60" s="253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stable</v>
      </c>
      <c r="C61" s="179">
        <f>IF(AU154&gt;0,AU155/AU154,"")</f>
        <v>44.937893296853623</v>
      </c>
      <c r="D61" s="150">
        <f>IF(AU154&gt;0,AU154,"")</f>
        <v>3655</v>
      </c>
      <c r="E61" s="150">
        <f>IF(AU148&gt;0,AU151/AU148,"")</f>
        <v>3</v>
      </c>
      <c r="F61" s="179">
        <f>IF(CZ149&gt;0,CZ150/CZ149,"")</f>
        <v>44.937893296853623</v>
      </c>
      <c r="G61" s="150">
        <f>IF(CZ149&gt;0,CZ149,"")</f>
        <v>3655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>
        <f>IF('BLOC PM'!A51&lt;&gt;"",'BLOC PM'!A51,"")</f>
        <v>46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1</v>
      </c>
      <c r="Q61" s="10">
        <f>'BLOC PM'!I51</f>
        <v>301</v>
      </c>
      <c r="R61" s="10">
        <f t="shared" si="117"/>
        <v>301</v>
      </c>
      <c r="S61" s="10">
        <f>'BLOC PM'!L51</f>
        <v>10655</v>
      </c>
      <c r="T61" s="10">
        <f t="shared" si="118"/>
        <v>10655</v>
      </c>
      <c r="U61" s="10">
        <f>'BLOC PM'!O51</f>
        <v>3</v>
      </c>
      <c r="V61" s="10">
        <f t="shared" si="119"/>
        <v>3</v>
      </c>
      <c r="W61" s="10" t="str">
        <f>'BLOC PM'!B51</f>
        <v>Domaniale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>
        <f>IF('BLOC PM'!A51&lt;&gt;"",'BLOC PM'!A51,"")</f>
        <v>46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1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3"/>
      <c r="ET61" s="256"/>
      <c r="EU61" s="269"/>
      <c r="EV61" s="254"/>
      <c r="EW61" s="255"/>
      <c r="EX61" s="256"/>
      <c r="EY61" s="254"/>
      <c r="EZ61" s="7"/>
    </row>
    <row r="62" spans="1:156" ht="16.5" x14ac:dyDescent="0.25">
      <c r="A62" s="78" t="str">
        <f>CONCATENATE(FIXED(AV14,1)," - ",FIXED(AV14+0.1,1))</f>
        <v>1,4 - 1,5</v>
      </c>
      <c r="B62" s="126" t="str">
        <f t="shared" si="120"/>
        <v>stable</v>
      </c>
      <c r="C62" s="179">
        <f>IF(AV154&gt;0,AV155/AV154,"")</f>
        <v>44.870598218073823</v>
      </c>
      <c r="D62" s="150">
        <f>IF(AV154&gt;0,AV154,"")</f>
        <v>2357</v>
      </c>
      <c r="E62" s="150">
        <f>IF(AV148&gt;0,AV151/AV148,"")</f>
        <v>3.75</v>
      </c>
      <c r="F62" s="179">
        <f>IF(DA149&gt;0,DA150/DA149,"")</f>
        <v>44.870598218073823</v>
      </c>
      <c r="G62" s="150">
        <f>IF(DA149&gt;0,DA149,"")</f>
        <v>2357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>
        <f>IF('BLOC PM'!A52&lt;&gt;"",'BLOC PM'!A52,"")</f>
        <v>47</v>
      </c>
      <c r="N62" s="9">
        <f>IF(AND('BLOC PM'!A52&lt;&gt;"",'BLOC PM'!N52&lt;&gt;"*Non mis en vente"),1,0)</f>
        <v>1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610</v>
      </c>
      <c r="R62" s="10">
        <f t="shared" si="117"/>
        <v>0</v>
      </c>
      <c r="S62" s="10">
        <f>'BLOC PM'!L52</f>
        <v>23800</v>
      </c>
      <c r="T62" s="10">
        <f t="shared" si="118"/>
        <v>0</v>
      </c>
      <c r="U62" s="10">
        <f>'BLOC PM'!O52</f>
        <v>4</v>
      </c>
      <c r="V62" s="10">
        <f t="shared" si="119"/>
        <v>0</v>
      </c>
      <c r="W62" s="10" t="str">
        <f>'BLOC PM'!B52</f>
        <v>Domaniale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>
        <f>IF('BLOC PM'!A52&lt;&gt;"",'BLOC PM'!A52,"")</f>
        <v>47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1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3"/>
      <c r="ET62" s="243"/>
      <c r="EU62" s="260"/>
      <c r="EV62" s="257"/>
      <c r="EW62" s="258"/>
      <c r="EX62" s="259"/>
      <c r="EY62" s="268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9" t="str">
        <f>IF(AW154&gt;0,AW155/AW154,"")</f>
        <v/>
      </c>
      <c r="D63" s="150" t="str">
        <f>IF(AW154&gt;0,AW154,"")</f>
        <v/>
      </c>
      <c r="E63" s="150">
        <f>IF(AW148&gt;0,AW151/AW148,"")</f>
        <v>2</v>
      </c>
      <c r="F63" s="179" t="str">
        <f>IF(DB149&gt;0,DB150/DB149,"")</f>
        <v/>
      </c>
      <c r="G63" s="150" t="str">
        <f>IF(DB149&gt;0,DB149,"")</f>
        <v/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>
        <f>IF('BLOC PM'!A53&lt;&gt;"",'BLOC PM'!A53,"")</f>
        <v>48</v>
      </c>
      <c r="N63" s="9">
        <f>IF(AND('BLOC PM'!A53&lt;&gt;"",'BLOC PM'!N53&lt;&gt;"*Non mis en vente"),1,0)</f>
        <v>1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541</v>
      </c>
      <c r="R63" s="10">
        <f t="shared" si="117"/>
        <v>0</v>
      </c>
      <c r="S63" s="10">
        <f>'BLOC PM'!L53</f>
        <v>16200</v>
      </c>
      <c r="T63" s="10">
        <f t="shared" si="118"/>
        <v>0</v>
      </c>
      <c r="U63" s="10">
        <f>'BLOC PM'!O53</f>
        <v>4</v>
      </c>
      <c r="V63" s="10">
        <f t="shared" si="119"/>
        <v>0</v>
      </c>
      <c r="W63" s="10" t="str">
        <f>'BLOC PM'!B53</f>
        <v>Domaniale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>
        <f>IF('BLOC PM'!A53&lt;&gt;"",'BLOC PM'!A53,"")</f>
        <v>48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1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3"/>
      <c r="ET63" s="243"/>
      <c r="EU63" s="260"/>
      <c r="EV63" s="257"/>
      <c r="EW63" s="258"/>
      <c r="EX63" s="259"/>
      <c r="EY63" s="268"/>
      <c r="EZ63" s="7"/>
    </row>
    <row r="64" spans="1:156" ht="16.5" x14ac:dyDescent="0.25">
      <c r="A64" s="78" t="str">
        <f>CONCATENATE(FIXED(AX14,1)," - ",FIXED(AX14+0.1,1))</f>
        <v>1,6 - 1,7</v>
      </c>
      <c r="B64" s="126"/>
      <c r="C64" s="179">
        <f>IF(AX154&gt;0,AX155/AX154,"")</f>
        <v>44.792682926829265</v>
      </c>
      <c r="D64" s="150">
        <f>IF(AX154&gt;0,AX154,"")</f>
        <v>1148</v>
      </c>
      <c r="E64" s="150">
        <f>IF(AX148&gt;0,AX151/AX148,"")</f>
        <v>3.3333333333333335</v>
      </c>
      <c r="F64" s="179">
        <f>IF(DC149&gt;0,DC150/DC149,"")</f>
        <v>44.792682926829265</v>
      </c>
      <c r="G64" s="150">
        <f>IF(DC149&gt;0,DC149,"")</f>
        <v>1148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>
        <f>IF('BLOC PM'!A54&lt;&gt;"",'BLOC PM'!A54,"")</f>
        <v>49</v>
      </c>
      <c r="N64" s="9">
        <f>IF(AND('BLOC PM'!A54&lt;&gt;"",'BLOC PM'!N54&lt;&gt;"*Non mis en vente"),1,0)</f>
        <v>1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1038</v>
      </c>
      <c r="R64" s="10">
        <f t="shared" si="117"/>
        <v>0</v>
      </c>
      <c r="S64" s="10">
        <f>'BLOC PM'!L54</f>
        <v>31100</v>
      </c>
      <c r="T64" s="10">
        <f t="shared" si="118"/>
        <v>0</v>
      </c>
      <c r="U64" s="10">
        <f>'BLOC PM'!O54</f>
        <v>4</v>
      </c>
      <c r="V64" s="10">
        <f t="shared" si="119"/>
        <v>0</v>
      </c>
      <c r="W64" s="10" t="str">
        <f>'BLOC PM'!B54</f>
        <v>Domaniale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>
        <f>IF('BLOC PM'!A54&lt;&gt;"",'BLOC PM'!A54,"")</f>
        <v>49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1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3"/>
      <c r="ET64" s="243"/>
      <c r="EU64" s="260"/>
      <c r="EV64" s="257"/>
      <c r="EW64" s="258"/>
      <c r="EX64" s="259"/>
      <c r="EY64" s="268"/>
      <c r="EZ64" s="7"/>
    </row>
    <row r="65" spans="1:156" ht="16.5" x14ac:dyDescent="0.25">
      <c r="A65" s="78" t="str">
        <f>CONCATENATE(FIXED(AY14,1)," - ",FIXED(AY14+0.1,1))</f>
        <v>1,7 - 1,8</v>
      </c>
      <c r="B65" s="126"/>
      <c r="C65" s="179" t="str">
        <f>IF(AY154&gt;0,AY155/AY154,"")</f>
        <v/>
      </c>
      <c r="D65" s="150" t="str">
        <f>IF(AY154&gt;0,AY154,"")</f>
        <v/>
      </c>
      <c r="E65" s="150">
        <f>IF(AY148&gt;0,AY151/AY148,"")</f>
        <v>4</v>
      </c>
      <c r="F65" s="179" t="str">
        <f>IF(DD149&gt;0,DD150/DD149,"")</f>
        <v/>
      </c>
      <c r="G65" s="150" t="str">
        <f>IF(DD149&gt;0,DD149,"")</f>
        <v/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>
        <f>IF('BLOC PM'!A55&lt;&gt;"",'BLOC PM'!A55,"")</f>
        <v>50</v>
      </c>
      <c r="N65" s="9">
        <f>IF(AND('BLOC PM'!A55&lt;&gt;"",'BLOC PM'!N55&lt;&gt;"*Non mis en vente"),1,0)</f>
        <v>1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712</v>
      </c>
      <c r="R65" s="10">
        <f t="shared" si="117"/>
        <v>0</v>
      </c>
      <c r="S65" s="10">
        <f>'BLOC PM'!L55</f>
        <v>23000</v>
      </c>
      <c r="T65" s="10">
        <f t="shared" si="118"/>
        <v>0</v>
      </c>
      <c r="U65" s="10">
        <f>'BLOC PM'!O55</f>
        <v>4</v>
      </c>
      <c r="V65" s="10">
        <f t="shared" si="119"/>
        <v>0</v>
      </c>
      <c r="W65" s="10" t="str">
        <f>'BLOC PM'!B55</f>
        <v>Domaniale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>
        <f>IF('BLOC PM'!A55&lt;&gt;"",'BLOC PM'!A55,"")</f>
        <v>50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1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3"/>
      <c r="ET65" s="243"/>
      <c r="EU65" s="260"/>
      <c r="EV65" s="257"/>
      <c r="EW65" s="258"/>
      <c r="EX65" s="259"/>
      <c r="EY65" s="268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9" t="str">
        <f>IF(AZ154&gt;0,AZ155/AZ154,"")</f>
        <v/>
      </c>
      <c r="D66" s="150" t="str">
        <f>IF(AZ154&gt;0,AZ154,"")</f>
        <v/>
      </c>
      <c r="E66" s="150" t="str">
        <f>IF(AZ148&gt;0,AZ151/AZ148,"")</f>
        <v/>
      </c>
      <c r="F66" s="179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>
        <f>IF('BLOC PM'!A56&lt;&gt;"",'BLOC PM'!A56,"")</f>
        <v>51</v>
      </c>
      <c r="N66" s="9">
        <f>IF(AND('BLOC PM'!A56&lt;&gt;"",'BLOC PM'!N56&lt;&gt;"*Non mis en vente"),1,0)</f>
        <v>1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429</v>
      </c>
      <c r="R66" s="10">
        <f t="shared" si="117"/>
        <v>0</v>
      </c>
      <c r="S66" s="10">
        <f>'BLOC PM'!L56</f>
        <v>10700</v>
      </c>
      <c r="T66" s="10">
        <f t="shared" si="118"/>
        <v>0</v>
      </c>
      <c r="U66" s="10">
        <f>'BLOC PM'!O56</f>
        <v>3</v>
      </c>
      <c r="V66" s="10">
        <f t="shared" si="119"/>
        <v>0</v>
      </c>
      <c r="W66" s="10" t="str">
        <f>'BLOC PM'!B56</f>
        <v>Domaniale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>
        <f>IF('BLOC PM'!A56&lt;&gt;"",'BLOC PM'!A56,"")</f>
        <v>51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1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3"/>
      <c r="ET66" s="243"/>
      <c r="EU66" s="260"/>
      <c r="EV66" s="257"/>
      <c r="EW66" s="258"/>
      <c r="EX66" s="259"/>
      <c r="EY66" s="268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9" t="str">
        <f>IF(BA154&gt;0,BA155/BA154,"")</f>
        <v/>
      </c>
      <c r="D67" s="150" t="str">
        <f>IF(BA154&gt;0,BA154,"")</f>
        <v/>
      </c>
      <c r="E67" s="150" t="str">
        <f>IF(BA148&gt;0,BA151/BA148,"")</f>
        <v/>
      </c>
      <c r="F67" s="179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>
        <f>IF('BLOC PM'!A57&lt;&gt;"",'BLOC PM'!A57,"")</f>
        <v>52</v>
      </c>
      <c r="N67" s="9">
        <f>IF(AND('BLOC PM'!A57&lt;&gt;"",'BLOC PM'!N57&lt;&gt;"*Non mis en vente"),1,0)</f>
        <v>1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398</v>
      </c>
      <c r="R67" s="10">
        <f t="shared" si="117"/>
        <v>0</v>
      </c>
      <c r="S67" s="10">
        <f>'BLOC PM'!L57</f>
        <v>14300</v>
      </c>
      <c r="T67" s="10">
        <f t="shared" si="118"/>
        <v>0</v>
      </c>
      <c r="U67" s="10">
        <f>'BLOC PM'!O57</f>
        <v>4</v>
      </c>
      <c r="V67" s="10">
        <f t="shared" si="119"/>
        <v>0</v>
      </c>
      <c r="W67" s="10" t="str">
        <f>'BLOC PM'!B57</f>
        <v>Domaniale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>
        <f>IF('BLOC PM'!A57&lt;&gt;"",'BLOC PM'!A57,"")</f>
        <v>52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1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3"/>
      <c r="ET67" s="243"/>
      <c r="EU67" s="260"/>
      <c r="EV67" s="257"/>
      <c r="EW67" s="258"/>
      <c r="EX67" s="259"/>
      <c r="EY67" s="268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9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9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>
        <f>IF('BLOC PM'!A58&lt;&gt;"",'BLOC PM'!A58,"")</f>
        <v>53</v>
      </c>
      <c r="N68" s="9">
        <f>IF(AND('BLOC PM'!A58&lt;&gt;"",'BLOC PM'!N58&lt;&gt;"*Non mis en vente"),1,0)</f>
        <v>1</v>
      </c>
      <c r="O68" s="9">
        <f>IF(OR('BLOC PM'!E58="CR",'BLOC PM'!E58="CE"),1,0)</f>
        <v>1</v>
      </c>
      <c r="P68" s="9">
        <f>IF(AND('BLOC PM'!N58&lt;&gt;"*RETIRE",'BLOC PM'!N58&lt;&gt;"*PAS D'OFFRE",'BLOC PM'!N58&lt;&gt;""),1,0)</f>
        <v>1</v>
      </c>
      <c r="Q68" s="10">
        <f>'BLOC PM'!I58</f>
        <v>1855</v>
      </c>
      <c r="R68" s="10">
        <f t="shared" si="117"/>
        <v>1855</v>
      </c>
      <c r="S68" s="10">
        <f>'BLOC PM'!L58</f>
        <v>71880</v>
      </c>
      <c r="T68" s="10">
        <f t="shared" si="118"/>
        <v>71880</v>
      </c>
      <c r="U68" s="10">
        <f>'BLOC PM'!O58</f>
        <v>4</v>
      </c>
      <c r="V68" s="10">
        <f t="shared" si="119"/>
        <v>4</v>
      </c>
      <c r="W68" s="10" t="str">
        <f>'BLOC PM'!B58</f>
        <v>Domaniale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>
        <f>IF('BLOC PM'!A58&lt;&gt;"",'BLOC PM'!A58,"")</f>
        <v>53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1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1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3"/>
      <c r="ET68" s="243"/>
      <c r="EU68" s="260"/>
      <c r="EV68" s="257"/>
      <c r="EW68" s="258"/>
      <c r="EX68" s="259"/>
      <c r="EY68" s="268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9">
        <f>IF(BC154&gt;0,BC155/BC154,"")</f>
        <v>44.016867469879521</v>
      </c>
      <c r="D69" s="150">
        <f>IF(BC154&gt;0,BC154,"")</f>
        <v>415</v>
      </c>
      <c r="E69" s="150">
        <f>IF(BC148&gt;0,BC151/BC148,"")</f>
        <v>2</v>
      </c>
      <c r="F69" s="179" t="str">
        <f>IF(DH149&gt;0,DH150/DH149,"")</f>
        <v/>
      </c>
      <c r="G69" s="150" t="str">
        <f>IF(DH149&gt;0,DH149,"")</f>
        <v/>
      </c>
      <c r="H69" s="79">
        <f>IF(DH154&gt;0,DH155/DH154,"")</f>
        <v>44.016867469879521</v>
      </c>
      <c r="I69" s="150">
        <f>IF(DH154&gt;0,DH154,"")</f>
        <v>415</v>
      </c>
      <c r="J69" s="109"/>
      <c r="K69" s="94"/>
      <c r="L69" s="66"/>
      <c r="M69" s="9">
        <f>IF('BLOC PM'!A59&lt;&gt;"",'BLOC PM'!A59,"")</f>
        <v>54</v>
      </c>
      <c r="N69" s="9">
        <f>IF(AND('BLOC PM'!A59&lt;&gt;"",'BLOC PM'!N59&lt;&gt;"*Non mis en vente"),1,0)</f>
        <v>1</v>
      </c>
      <c r="O69" s="9">
        <f>IF(OR('BLOC PM'!E59="CR",'BLOC PM'!E59="CE"),1,0)</f>
        <v>1</v>
      </c>
      <c r="P69" s="9">
        <f>IF(AND('BLOC PM'!N59&lt;&gt;"*RETIRE",'BLOC PM'!N59&lt;&gt;"*PAS D'OFFRE",'BLOC PM'!N59&lt;&gt;""),1,0)</f>
        <v>1</v>
      </c>
      <c r="Q69" s="10">
        <f>'BLOC PM'!I59</f>
        <v>2462</v>
      </c>
      <c r="R69" s="10">
        <f t="shared" si="117"/>
        <v>2462</v>
      </c>
      <c r="S69" s="10">
        <f>'BLOC PM'!L59</f>
        <v>106880</v>
      </c>
      <c r="T69" s="10">
        <f t="shared" si="118"/>
        <v>106880</v>
      </c>
      <c r="U69" s="10">
        <f>'BLOC PM'!O59</f>
        <v>4</v>
      </c>
      <c r="V69" s="10">
        <f t="shared" si="119"/>
        <v>4</v>
      </c>
      <c r="W69" s="10" t="str">
        <f>'BLOC PM'!B59</f>
        <v>Domaniale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>
        <f>IF('BLOC PM'!A59&lt;&gt;"",'BLOC PM'!A59,"")</f>
        <v>54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1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1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6"/>
      <c r="ET69" s="256"/>
      <c r="EU69" s="269"/>
      <c r="EV69" s="274"/>
      <c r="EW69" s="255"/>
      <c r="EX69" s="271"/>
      <c r="EY69" s="268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9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9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>
        <f>IF('BLOC PM'!A60&lt;&gt;"",'BLOC PM'!A60,"")</f>
        <v>55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1</v>
      </c>
      <c r="Q70" s="10">
        <f>'BLOC PM'!I60</f>
        <v>529</v>
      </c>
      <c r="R70" s="10">
        <f t="shared" si="117"/>
        <v>529</v>
      </c>
      <c r="S70" s="10">
        <f>'BLOC PM'!L60</f>
        <v>19580</v>
      </c>
      <c r="T70" s="10">
        <f t="shared" si="118"/>
        <v>19580</v>
      </c>
      <c r="U70" s="10">
        <f>'BLOC PM'!O60</f>
        <v>3</v>
      </c>
      <c r="V70" s="10">
        <f t="shared" si="119"/>
        <v>3</v>
      </c>
      <c r="W70" s="10" t="str">
        <f>'BLOC PM'!B60</f>
        <v>Domaniale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>
        <f>IF('BLOC PM'!A60&lt;&gt;"",'BLOC PM'!A60,"")</f>
        <v>55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1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9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9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>
        <f>IF('BLOC PM'!A61&lt;&gt;"",'BLOC PM'!A61,"")</f>
        <v>56</v>
      </c>
      <c r="N71" s="9">
        <f>IF(AND('BLOC PM'!A61&lt;&gt;"",'BLOC PM'!N61&lt;&gt;"*Non mis en vente"),1,0)</f>
        <v>1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1</v>
      </c>
      <c r="Q71" s="10">
        <f>'BLOC PM'!I61</f>
        <v>914</v>
      </c>
      <c r="R71" s="10">
        <f t="shared" si="117"/>
        <v>914</v>
      </c>
      <c r="S71" s="10">
        <f>'BLOC PM'!L61</f>
        <v>28120</v>
      </c>
      <c r="T71" s="10">
        <f t="shared" si="118"/>
        <v>28120</v>
      </c>
      <c r="U71" s="10">
        <f>'BLOC PM'!O61</f>
        <v>5</v>
      </c>
      <c r="V71" s="10">
        <f t="shared" si="119"/>
        <v>5</v>
      </c>
      <c r="W71" s="10" t="str">
        <f>'BLOC PM'!B61</f>
        <v>Domaniale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>
        <f>IF('BLOC PM'!A61&lt;&gt;"",'BLOC PM'!A61,"")</f>
        <v>56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1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9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9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>
        <f>IF('BLOC PM'!A62&lt;&gt;"",'BLOC PM'!A62,"")</f>
        <v>57</v>
      </c>
      <c r="N72" s="9">
        <f>IF(AND('BLOC PM'!A62&lt;&gt;"",'BLOC PM'!N62&lt;&gt;"*Non mis en vente"),1,0)</f>
        <v>1</v>
      </c>
      <c r="O72" s="9">
        <f>IF(OR('BLOC PM'!E62="CR",'BLOC PM'!E62="CE"),1,0)</f>
        <v>1</v>
      </c>
      <c r="P72" s="9">
        <f>IF(AND('BLOC PM'!N62&lt;&gt;"*RETIRE",'BLOC PM'!N62&lt;&gt;"*PAS D'OFFRE",'BLOC PM'!N62&lt;&gt;""),1,0)</f>
        <v>1</v>
      </c>
      <c r="Q72" s="10">
        <f>'BLOC PM'!I62</f>
        <v>2280</v>
      </c>
      <c r="R72" s="10">
        <f t="shared" si="117"/>
        <v>2280</v>
      </c>
      <c r="S72" s="10">
        <f>'BLOC PM'!L62</f>
        <v>100180</v>
      </c>
      <c r="T72" s="10">
        <f t="shared" si="118"/>
        <v>100180</v>
      </c>
      <c r="U72" s="10">
        <f>'BLOC PM'!O62</f>
        <v>6</v>
      </c>
      <c r="V72" s="10">
        <f t="shared" si="119"/>
        <v>6</v>
      </c>
      <c r="W72" s="10" t="str">
        <f>'BLOC PM'!B62</f>
        <v>Domaniale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>
        <f>IF('BLOC PM'!A62&lt;&gt;"",'BLOC PM'!A62,"")</f>
        <v>57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1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1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7" t="str">
        <f>CONCATENATE(FIXED(BG14,1)," - ",FIXED(BG14+0.1,1))</f>
        <v>2,5 - 2,6</v>
      </c>
      <c r="B73" s="126"/>
      <c r="C73" s="179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9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>
        <f>IF('BLOC PM'!A63&lt;&gt;"",'BLOC PM'!A63,"")</f>
        <v>58</v>
      </c>
      <c r="N73" s="9">
        <f>IF(AND('BLOC PM'!A63&lt;&gt;"",'BLOC PM'!N63&lt;&gt;"*Non mis en vente"),1,0)</f>
        <v>1</v>
      </c>
      <c r="O73" s="9">
        <f>IF(OR('BLOC PM'!E63="CR",'BLOC PM'!E63="CE"),1,0)</f>
        <v>1</v>
      </c>
      <c r="P73" s="9">
        <f>IF(AND('BLOC PM'!N63&lt;&gt;"*RETIRE",'BLOC PM'!N63&lt;&gt;"*PAS D'OFFRE",'BLOC PM'!N63&lt;&gt;""),1,0)</f>
        <v>0</v>
      </c>
      <c r="Q73" s="10">
        <f>'BLOC PM'!I63</f>
        <v>3368</v>
      </c>
      <c r="R73" s="10">
        <f t="shared" si="117"/>
        <v>0</v>
      </c>
      <c r="S73" s="10">
        <f>'BLOC PM'!L63</f>
        <v>153000</v>
      </c>
      <c r="T73" s="10">
        <f t="shared" si="118"/>
        <v>0</v>
      </c>
      <c r="U73" s="10">
        <f>'BLOC PM'!O63</f>
        <v>4</v>
      </c>
      <c r="V73" s="10">
        <f t="shared" si="119"/>
        <v>0</v>
      </c>
      <c r="W73" s="10" t="str">
        <f>'BLOC PM'!B63</f>
        <v>Domaniale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>
        <f>IF('BLOC PM'!A63&lt;&gt;"",'BLOC PM'!A63,"")</f>
        <v>58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1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1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7" t="str">
        <f>CONCATENATE(FIXED(BH14,1)," - ",FIXED(BH14+0.1,1))</f>
        <v>2,6 - 2,7</v>
      </c>
      <c r="B74" s="126"/>
      <c r="C74" s="179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9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>
        <f>IF('BLOC PM'!A64&lt;&gt;"",'BLOC PM'!A64,"")</f>
        <v>59</v>
      </c>
      <c r="N74" s="9">
        <f>IF(AND('BLOC PM'!A64&lt;&gt;"",'BLOC PM'!N64&lt;&gt;"*Non mis en vente"),1,0)</f>
        <v>1</v>
      </c>
      <c r="O74" s="9">
        <f>IF(OR('BLOC PM'!E64="CR",'BLOC PM'!E64="CE"),1,0)</f>
        <v>1</v>
      </c>
      <c r="P74" s="9">
        <f>IF(AND('BLOC PM'!N64&lt;&gt;"*RETIRE",'BLOC PM'!N64&lt;&gt;"*PAS D'OFFRE",'BLOC PM'!N64&lt;&gt;""),1,0)</f>
        <v>1</v>
      </c>
      <c r="Q74" s="10">
        <f>'BLOC PM'!I64</f>
        <v>2357</v>
      </c>
      <c r="R74" s="10">
        <f t="shared" si="117"/>
        <v>2357</v>
      </c>
      <c r="S74" s="10">
        <f>'BLOC PM'!L64</f>
        <v>105760</v>
      </c>
      <c r="T74" s="10">
        <f t="shared" si="118"/>
        <v>105760</v>
      </c>
      <c r="U74" s="10">
        <f>'BLOC PM'!O64</f>
        <v>4</v>
      </c>
      <c r="V74" s="10">
        <f t="shared" si="119"/>
        <v>4</v>
      </c>
      <c r="W74" s="10" t="str">
        <f>'BLOC PM'!B64</f>
        <v>Domaniale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>
        <f>IF('BLOC PM'!A64&lt;&gt;"",'BLOC PM'!A64,"")</f>
        <v>59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1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1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7" t="str">
        <f>CONCATENATE(FIXED(BI14,1)," - ",FIXED(BI14+0.1,1))</f>
        <v>2,7 - 2,8</v>
      </c>
      <c r="B75" s="126"/>
      <c r="C75" s="179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9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>
        <f>IF('BLOC PM'!A65&lt;&gt;"",'BLOC PM'!A65,"")</f>
        <v>60</v>
      </c>
      <c r="N75" s="9">
        <f>IF(AND('BLOC PM'!A65&lt;&gt;"",'BLOC PM'!N65&lt;&gt;"*Non mis en vente"),1,0)</f>
        <v>1</v>
      </c>
      <c r="O75" s="9">
        <f>IF(OR('BLOC PM'!E65="CR",'BLOC PM'!E65="CE"),1,0)</f>
        <v>1</v>
      </c>
      <c r="P75" s="9">
        <f>IF(AND('BLOC PM'!N65&lt;&gt;"*RETIRE",'BLOC PM'!N65&lt;&gt;"*PAS D'OFFRE",'BLOC PM'!N65&lt;&gt;""),1,0)</f>
        <v>1</v>
      </c>
      <c r="Q75" s="10">
        <f>'BLOC PM'!I65</f>
        <v>2539</v>
      </c>
      <c r="R75" s="10">
        <f t="shared" si="117"/>
        <v>2539</v>
      </c>
      <c r="S75" s="10">
        <f>'BLOC PM'!L65</f>
        <v>114626</v>
      </c>
      <c r="T75" s="10">
        <f t="shared" si="118"/>
        <v>114626</v>
      </c>
      <c r="U75" s="10">
        <f>'BLOC PM'!O65</f>
        <v>4</v>
      </c>
      <c r="V75" s="10">
        <f t="shared" si="119"/>
        <v>4</v>
      </c>
      <c r="W75" s="10" t="str">
        <f>'BLOC PM'!B65</f>
        <v>Domaniale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>
        <f>IF('BLOC PM'!A65&lt;&gt;"",'BLOC PM'!A65,"")</f>
        <v>60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1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1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7" t="str">
        <f>CONCATENATE(FIXED(BJ14,1)," - ",FIXED(BJ14+0.1,1))</f>
        <v>2,8 - 2,9</v>
      </c>
      <c r="B76" s="126"/>
      <c r="C76" s="179" t="str">
        <f>IF(BJ154&gt;0,BJ155/BIJ154,"")</f>
        <v/>
      </c>
      <c r="D76" s="150" t="str">
        <f>IF(BJ154&gt;0,BJ154,"")</f>
        <v/>
      </c>
      <c r="E76" s="150" t="str">
        <f t="shared" si="123"/>
        <v/>
      </c>
      <c r="F76" s="179" t="str">
        <f t="shared" si="124"/>
        <v/>
      </c>
      <c r="G76" s="150" t="str">
        <f t="shared" si="125"/>
        <v/>
      </c>
      <c r="H76" s="79"/>
      <c r="I76" s="150"/>
      <c r="L76" s="66"/>
      <c r="M76" s="9">
        <f>IF('BLOC PM'!A66&lt;&gt;"",'BLOC PM'!A66,"")</f>
        <v>61</v>
      </c>
      <c r="N76" s="9">
        <f>IF(AND('BLOC PM'!A66&lt;&gt;"",'BLOC PM'!N66&lt;&gt;"*Non mis en vente"),1,0)</f>
        <v>1</v>
      </c>
      <c r="O76" s="9">
        <f>IF(OR('BLOC PM'!E66="CR",'BLOC PM'!E66="CE"),1,0)</f>
        <v>1</v>
      </c>
      <c r="P76" s="9">
        <f>IF(AND('BLOC PM'!N66&lt;&gt;"*RETIRE",'BLOC PM'!N66&lt;&gt;"*PAS D'OFFRE",'BLOC PM'!N66&lt;&gt;""),1,0)</f>
        <v>1</v>
      </c>
      <c r="Q76" s="10">
        <f>'BLOC PM'!I66</f>
        <v>939</v>
      </c>
      <c r="R76" s="10">
        <f t="shared" si="117"/>
        <v>939</v>
      </c>
      <c r="S76" s="10">
        <f>'BLOC PM'!L66</f>
        <v>41660</v>
      </c>
      <c r="T76" s="10">
        <f t="shared" si="118"/>
        <v>41660</v>
      </c>
      <c r="U76" s="10">
        <f>'BLOC PM'!O66</f>
        <v>7</v>
      </c>
      <c r="V76" s="10">
        <f t="shared" si="119"/>
        <v>7</v>
      </c>
      <c r="W76" s="10" t="str">
        <f>'BLOC PM'!B66</f>
        <v>Domaniale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>
        <f>IF('BLOC PM'!A66&lt;&gt;"",'BLOC PM'!A66,"")</f>
        <v>61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1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1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7" t="str">
        <f>CONCATENATE(FIXED(BK14,1)," - ",FIXED(BK14+0.1,1))</f>
        <v>2,9 - 3,0</v>
      </c>
      <c r="B77" s="126"/>
      <c r="C77" s="179" t="str">
        <f>IF(BK154&gt;0,BK155/BIK154,"")</f>
        <v/>
      </c>
      <c r="D77" s="150" t="str">
        <f>IF(BK154&gt;0,BK154,"")</f>
        <v/>
      </c>
      <c r="E77" s="150"/>
      <c r="F77" s="179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>
        <f>IF('BLOC PM'!A67&lt;&gt;"",'BLOC PM'!A67,"")</f>
        <v>62</v>
      </c>
      <c r="N77" s="9">
        <f>IF(AND('BLOC PM'!A67&lt;&gt;"",'BLOC PM'!N67&lt;&gt;"*Non mis en vente"),1,0)</f>
        <v>1</v>
      </c>
      <c r="O77" s="9">
        <f>IF(OR('BLOC PM'!E67="CR",'BLOC PM'!E67="CE"),1,0)</f>
        <v>1</v>
      </c>
      <c r="P77" s="9">
        <f>IF(AND('BLOC PM'!N67&lt;&gt;"*RETIRE",'BLOC PM'!N67&lt;&gt;"*PAS D'OFFRE",'BLOC PM'!N67&lt;&gt;""),1,0)</f>
        <v>1</v>
      </c>
      <c r="Q77" s="10">
        <f>'BLOC PM'!I67</f>
        <v>659</v>
      </c>
      <c r="R77" s="10">
        <f t="shared" si="117"/>
        <v>659</v>
      </c>
      <c r="S77" s="10">
        <f>'BLOC PM'!L67</f>
        <v>27510</v>
      </c>
      <c r="T77" s="10">
        <f t="shared" si="118"/>
        <v>27510</v>
      </c>
      <c r="U77" s="10">
        <f>'BLOC PM'!O67</f>
        <v>4</v>
      </c>
      <c r="V77" s="10">
        <f t="shared" si="119"/>
        <v>4</v>
      </c>
      <c r="W77" s="10" t="str">
        <f>'BLOC PM'!B67</f>
        <v>Domaniale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>
        <f>IF('BLOC PM'!A67&lt;&gt;"",'BLOC PM'!A67,"")</f>
        <v>62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1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1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263</v>
      </c>
      <c r="B78" s="52"/>
      <c r="C78" s="52"/>
      <c r="D78" s="52"/>
      <c r="E78" s="52"/>
      <c r="F78" s="52"/>
      <c r="L78" s="66"/>
      <c r="M78" s="9">
        <f>IF('BLOC PM'!A68&lt;&gt;"",'BLOC PM'!A68,"")</f>
        <v>63</v>
      </c>
      <c r="N78" s="9">
        <f>IF(AND('BLOC PM'!A68&lt;&gt;"",'BLOC PM'!N68&lt;&gt;"*Non mis en vente"),1,0)</f>
        <v>1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1</v>
      </c>
      <c r="Q78" s="10">
        <f>'BLOC PM'!I68</f>
        <v>763</v>
      </c>
      <c r="R78" s="10">
        <f t="shared" si="117"/>
        <v>763</v>
      </c>
      <c r="S78" s="10">
        <f>'BLOC PM'!L68</f>
        <v>26205</v>
      </c>
      <c r="T78" s="10">
        <f t="shared" si="118"/>
        <v>26205</v>
      </c>
      <c r="U78" s="10">
        <f>'BLOC PM'!O68</f>
        <v>4</v>
      </c>
      <c r="V78" s="10">
        <f t="shared" si="119"/>
        <v>4</v>
      </c>
      <c r="W78" s="10" t="str">
        <f>'BLOC PM'!B68</f>
        <v>Domaniale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>
        <f>IF('BLOC PM'!A68&lt;&gt;"",'BLOC PM'!A68,"")</f>
        <v>63</v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1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3"/>
      <c r="B79" s="52"/>
      <c r="C79" s="52"/>
      <c r="D79" s="52"/>
      <c r="E79" s="52"/>
      <c r="F79" s="52"/>
      <c r="L79" s="66"/>
      <c r="M79" s="9">
        <f>IF('BLOC PM'!A69&lt;&gt;"",'BLOC PM'!A69,"")</f>
        <v>64</v>
      </c>
      <c r="N79" s="9">
        <f>IF(AND('BLOC PM'!A69&lt;&gt;"",'BLOC PM'!N69&lt;&gt;"*Non mis en vente"),1,0)</f>
        <v>1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1</v>
      </c>
      <c r="Q79" s="10">
        <f>'BLOC PM'!I69</f>
        <v>1577</v>
      </c>
      <c r="R79" s="10">
        <f t="shared" si="117"/>
        <v>1577</v>
      </c>
      <c r="S79" s="10">
        <f>'BLOC PM'!L69</f>
        <v>53400</v>
      </c>
      <c r="T79" s="10">
        <f t="shared" si="118"/>
        <v>53400</v>
      </c>
      <c r="U79" s="10">
        <f>'BLOC PM'!O69</f>
        <v>5</v>
      </c>
      <c r="V79" s="10">
        <f t="shared" si="119"/>
        <v>5</v>
      </c>
      <c r="W79" s="10" t="str">
        <f>'BLOC PM'!B69</f>
        <v>Domaniale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>
        <f>IF('BLOC PM'!A69&lt;&gt;"",'BLOC PM'!A69,"")</f>
        <v>64</v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1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87" t="s">
        <v>77</v>
      </c>
      <c r="C80" s="387"/>
      <c r="D80" s="387"/>
      <c r="E80" s="388" t="s">
        <v>95</v>
      </c>
      <c r="F80" s="388"/>
      <c r="L80" s="66"/>
      <c r="M80" s="9">
        <f>IF('BLOC PM'!A70&lt;&gt;"",'BLOC PM'!A70,"")</f>
        <v>65</v>
      </c>
      <c r="N80" s="9">
        <f>IF(AND('BLOC PM'!A70&lt;&gt;"",'BLOC PM'!N70&lt;&gt;"*Non mis en vente"),1,0)</f>
        <v>1</v>
      </c>
      <c r="O80" s="9">
        <f>IF(OR('BLOC PM'!E70="CR",'BLOC PM'!E70="CE"),1,0)</f>
        <v>1</v>
      </c>
      <c r="P80" s="9">
        <f>IF(AND('BLOC PM'!N70&lt;&gt;"*RETIRE",'BLOC PM'!N70&lt;&gt;"*PAS D'OFFRE",'BLOC PM'!N70&lt;&gt;""),1,0)</f>
        <v>1</v>
      </c>
      <c r="Q80" s="10">
        <f>'BLOC PM'!I70</f>
        <v>2158</v>
      </c>
      <c r="R80" s="10">
        <f t="shared" si="117"/>
        <v>2158</v>
      </c>
      <c r="S80" s="10">
        <f>'BLOC PM'!L70</f>
        <v>93250</v>
      </c>
      <c r="T80" s="10">
        <f t="shared" si="118"/>
        <v>93250</v>
      </c>
      <c r="U80" s="10">
        <f>'BLOC PM'!O70</f>
        <v>5</v>
      </c>
      <c r="V80" s="10">
        <f t="shared" si="119"/>
        <v>5</v>
      </c>
      <c r="W80" s="10" t="str">
        <f>'BLOC PM'!B70</f>
        <v>Domaniale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>
        <f>IF('BLOC PM'!A70&lt;&gt;"",'BLOC PM'!A70,"")</f>
        <v>65</v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1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1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95" t="s">
        <v>76</v>
      </c>
      <c r="B81" s="229" t="s">
        <v>5</v>
      </c>
      <c r="C81" s="229" t="s">
        <v>159</v>
      </c>
      <c r="D81" s="229" t="s">
        <v>141</v>
      </c>
      <c r="E81" s="229" t="s">
        <v>165</v>
      </c>
      <c r="F81" s="229" t="s">
        <v>160</v>
      </c>
      <c r="G81" s="7"/>
      <c r="H81" s="229" t="s">
        <v>146</v>
      </c>
      <c r="L81" s="66"/>
      <c r="M81" s="9">
        <f>IF('BLOC PM'!A71&lt;&gt;"",'BLOC PM'!A71,"")</f>
        <v>66</v>
      </c>
      <c r="N81" s="9">
        <f>IF(AND('BLOC PM'!A71&lt;&gt;"",'BLOC PM'!N71&lt;&gt;"*Non mis en vente"),1,0)</f>
        <v>1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1263</v>
      </c>
      <c r="R81" s="10">
        <f t="shared" si="117"/>
        <v>0</v>
      </c>
      <c r="S81" s="10">
        <f>'BLOC PM'!L71</f>
        <v>41600</v>
      </c>
      <c r="T81" s="10">
        <f t="shared" si="118"/>
        <v>0</v>
      </c>
      <c r="U81" s="10">
        <f>'BLOC PM'!O71</f>
        <v>2</v>
      </c>
      <c r="V81" s="10">
        <f t="shared" si="119"/>
        <v>0</v>
      </c>
      <c r="W81" s="10" t="str">
        <f>'BLOC PM'!B71</f>
        <v>Domaniale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>
        <f>IF('BLOC PM'!A71&lt;&gt;"",'BLOC PM'!A71,"")</f>
        <v>66</v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1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">
      <c r="A82" s="307" t="s">
        <v>167</v>
      </c>
      <c r="B82" s="244">
        <f>SUMIF('BLOC PM'!$N$6:$N$221,A82,'BLOC PM'!$I$6:$I$221)</f>
        <v>40955</v>
      </c>
      <c r="C82" s="245">
        <f>+COUNTIF('BLOC PM'!$N$6:$N$221,A82)</f>
        <v>32</v>
      </c>
      <c r="D82" s="246">
        <f>+SUMIF('BLOC PM'!$N$6:$N$221,A82,'BLOC PM'!$K$6:$K$221)/C82</f>
        <v>0.87070111369130021</v>
      </c>
      <c r="E82" s="245">
        <f>+COUNTIF('UP PM'!$N$6:$N$4935,A82)</f>
        <v>11</v>
      </c>
      <c r="F82" s="244">
        <f>+SUMIF('UP PM'!$N$6:$N$4935,A82,'UP PM'!$G$6:$G$4935)</f>
        <v>10520</v>
      </c>
      <c r="G82" s="123"/>
      <c r="H82" s="248">
        <f>SUMIF('BLOC PM'!$N$6:$N$207,A82,'BLOC PM'!$L$6:$L$207)+SUMIF('UP PM'!$N$6:$N$118,A82,'UP PM'!$S$6:$S$118)</f>
        <v>1843477</v>
      </c>
      <c r="I82" s="119" t="e">
        <f>+SUMIF('[4]UP PM'!$I$6:$I$4874,A82,'[4]UP PM'!$H$6:$H$4874)</f>
        <v>#VALUE!</v>
      </c>
      <c r="L82" s="66"/>
      <c r="M82" s="9">
        <f>IF('BLOC PM'!A72&lt;&gt;"",'BLOC PM'!A72,"")</f>
        <v>67</v>
      </c>
      <c r="N82" s="9">
        <f>IF(AND('BLOC PM'!A72&lt;&gt;"",'BLOC PM'!N72&lt;&gt;"*Non mis en vente"),1,0)</f>
        <v>1</v>
      </c>
      <c r="O82" s="9">
        <f>IF(OR('BLOC PM'!E72="CR",'BLOC PM'!E72="CE"),1,0)</f>
        <v>1</v>
      </c>
      <c r="P82" s="9">
        <f>IF(AND('BLOC PM'!N72&lt;&gt;"*RETIRE",'BLOC PM'!N72&lt;&gt;"*PAS D'OFFRE",'BLOC PM'!N72&lt;&gt;""),1,0)</f>
        <v>0</v>
      </c>
      <c r="Q82" s="10">
        <f>'BLOC PM'!I72</f>
        <v>1666</v>
      </c>
      <c r="R82" s="10">
        <f t="shared" si="117"/>
        <v>0</v>
      </c>
      <c r="S82" s="10">
        <f>'BLOC PM'!L72</f>
        <v>73300</v>
      </c>
      <c r="T82" s="10">
        <f t="shared" si="118"/>
        <v>0</v>
      </c>
      <c r="U82" s="10">
        <f>'BLOC PM'!O72</f>
        <v>2</v>
      </c>
      <c r="V82" s="10">
        <f t="shared" si="119"/>
        <v>0</v>
      </c>
      <c r="W82" s="10" t="str">
        <f>'BLOC PM'!B72</f>
        <v>Domaniale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>
        <f>IF('BLOC PM'!A72&lt;&gt;"",'BLOC PM'!A72,"")</f>
        <v>67</v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1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1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">
      <c r="A83" s="307" t="s">
        <v>249</v>
      </c>
      <c r="B83" s="244">
        <f>SUMIF('BLOC PM'!$N$6:$N$221,A83,'BLOC PM'!$I$6:$I$221)</f>
        <v>7033</v>
      </c>
      <c r="C83" s="245">
        <f>+COUNTIF('BLOC PM'!$N$6:$N$221,A83)</f>
        <v>5</v>
      </c>
      <c r="D83" s="246">
        <f>+SUMIF('BLOC PM'!$N$6:$N$221,A83,'BLOC PM'!$K$6:$K$221)/C83</f>
        <v>1.2927793265156673</v>
      </c>
      <c r="E83" s="245"/>
      <c r="F83" s="244">
        <f>+SUMIF('UP PM'!$N$6:$N$4935,A83,'UP PM'!$G$6:$G$4935)</f>
        <v>0</v>
      </c>
      <c r="G83" s="166"/>
      <c r="H83" s="248">
        <f>SUMIF('BLOC PM'!$N$6:$N$207,A83,'BLOC PM'!$L$6:$L$207)+SUMIF('UP PM'!$N$6:$N$118,A83,'UP PM'!$S$6:$S$118)</f>
        <v>315563</v>
      </c>
      <c r="I83" s="119"/>
      <c r="L83" s="66"/>
      <c r="M83" s="9">
        <f>IF('BLOC PM'!A73&lt;&gt;"",'BLOC PM'!A73,"")</f>
        <v>68</v>
      </c>
      <c r="N83" s="9">
        <f>IF(AND('BLOC PM'!A73&lt;&gt;"",'BLOC PM'!N73&lt;&gt;"*Non mis en vente"),1,0)</f>
        <v>1</v>
      </c>
      <c r="O83" s="9">
        <f>IF(OR('BLOC PM'!E73="CR",'BLOC PM'!E73="CE"),1,0)</f>
        <v>1</v>
      </c>
      <c r="P83" s="9">
        <f>IF(AND('BLOC PM'!N73&lt;&gt;"*RETIRE",'BLOC PM'!N73&lt;&gt;"*PAS D'OFFRE",'BLOC PM'!N73&lt;&gt;""),1,0)</f>
        <v>0</v>
      </c>
      <c r="Q83" s="10">
        <f>'BLOC PM'!I73</f>
        <v>1646</v>
      </c>
      <c r="R83" s="10">
        <f t="shared" si="117"/>
        <v>0</v>
      </c>
      <c r="S83" s="10">
        <f>'BLOC PM'!L73</f>
        <v>73500</v>
      </c>
      <c r="T83" s="10">
        <f t="shared" si="118"/>
        <v>0</v>
      </c>
      <c r="U83" s="10">
        <f>'BLOC PM'!O73</f>
        <v>2</v>
      </c>
      <c r="V83" s="10">
        <f t="shared" si="119"/>
        <v>0</v>
      </c>
      <c r="W83" s="10" t="str">
        <f>'BLOC PM'!B73</f>
        <v>Domaniale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>
        <f>IF('BLOC PM'!A73&lt;&gt;"",'BLOC PM'!A73,"")</f>
        <v>68</v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1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1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">
      <c r="A84" s="381" t="s">
        <v>166</v>
      </c>
      <c r="B84" s="244">
        <f>SUMIF('BLOC PM'!$N$6:$N$221,A84,'BLOC PM'!$I$6:$I$221)</f>
        <v>6631</v>
      </c>
      <c r="C84" s="245">
        <f>+COUNTIF('BLOC PM'!$N$6:$N$221,A84)</f>
        <v>7</v>
      </c>
      <c r="D84" s="246">
        <f>+SUMIF('BLOC PM'!$N$6:$N$221,A84,'BLOC PM'!$K$6:$K$221)/C84</f>
        <v>0.71594760270752344</v>
      </c>
      <c r="E84" s="245">
        <f>+COUNTIF('UP PM'!$N$6:$N$4935,A84)</f>
        <v>3</v>
      </c>
      <c r="F84" s="244">
        <f>+SUMIF('UP PM'!$N$6:$N$4935,A84,'UP PM'!$G$6:$G$4935)</f>
        <v>1890</v>
      </c>
      <c r="G84" s="166"/>
      <c r="H84" s="248">
        <f>SUMIF('BLOC PM'!$N$6:$N$207,A84,'BLOC PM'!$L$6:$L$207)+SUMIF('UP PM'!$N$6:$N$118,A84,'UP PM'!$S$6:$S$118)</f>
        <v>286289.7</v>
      </c>
      <c r="I84" s="119" t="e">
        <f>+SUMIF('[4]UP PM'!$I$6:$I$4874,A84,'[4]UP PM'!$H$6:$H$4874)</f>
        <v>#VALUE!</v>
      </c>
      <c r="L84" s="66"/>
      <c r="M84" s="9">
        <f>IF('BLOC PM'!A74&lt;&gt;"",'BLOC PM'!A74,"")</f>
        <v>69</v>
      </c>
      <c r="N84" s="9">
        <f>IF(AND('BLOC PM'!A74&lt;&gt;"",'BLOC PM'!N74&lt;&gt;"*Non mis en vente"),1,0)</f>
        <v>1</v>
      </c>
      <c r="O84" s="9">
        <f>IF(OR('BLOC PM'!E74="CR",'BLOC PM'!E74="CE"),1,0)</f>
        <v>1</v>
      </c>
      <c r="P84" s="9">
        <f>IF(AND('BLOC PM'!N74&lt;&gt;"*RETIRE",'BLOC PM'!N74&lt;&gt;"*PAS D'OFFRE",'BLOC PM'!N74&lt;&gt;""),1,0)</f>
        <v>1</v>
      </c>
      <c r="Q84" s="10">
        <f>'BLOC PM'!I74</f>
        <v>1079</v>
      </c>
      <c r="R84" s="10">
        <f t="shared" ref="R84:R106" si="131">Q84*P84</f>
        <v>1079</v>
      </c>
      <c r="S84" s="10">
        <f>'BLOC PM'!L74</f>
        <v>46230</v>
      </c>
      <c r="T84" s="10">
        <f t="shared" ref="T84:T106" si="132">S84*P84</f>
        <v>46230</v>
      </c>
      <c r="U84" s="10">
        <f>'BLOC PM'!O74</f>
        <v>2</v>
      </c>
      <c r="V84" s="10">
        <f t="shared" ref="V84:V106" si="133">U84*P84</f>
        <v>2</v>
      </c>
      <c r="W84" s="10" t="str">
        <f>'BLOC PM'!B74</f>
        <v>Domaniale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>
        <f>IF('BLOC PM'!A74&lt;&gt;"",'BLOC PM'!A74,"")</f>
        <v>69</v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1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1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">
      <c r="A85" s="307" t="s">
        <v>228</v>
      </c>
      <c r="B85" s="244">
        <f>SUMIF('BLOC PM'!$N$6:$N$221,A85,'BLOC PM'!$I$6:$I$221)</f>
        <v>4846</v>
      </c>
      <c r="C85" s="245">
        <f>+COUNTIF('BLOC PM'!$N$6:$N$221,A85)</f>
        <v>3</v>
      </c>
      <c r="D85" s="246">
        <f>+SUMIF('BLOC PM'!$N$6:$N$221,A85,'BLOC PM'!$K$6:$K$221)/C85</f>
        <v>0.72741285554938173</v>
      </c>
      <c r="E85" s="245"/>
      <c r="F85" s="244">
        <f>+SUMIF('UP PM'!$N$6:$N$4935,A85,'UP PM'!$G$6:$G$4935)</f>
        <v>0</v>
      </c>
      <c r="G85" s="166"/>
      <c r="H85" s="248">
        <f>SUMIF('BLOC PM'!$N$6:$N$207,A85,'BLOC PM'!$L$6:$L$207)+SUMIF('UP PM'!$N$6:$N$118,A85,'UP PM'!$S$6:$S$118)</f>
        <v>198340</v>
      </c>
      <c r="I85" s="119" t="e">
        <f>+SUMIF('[4]UP PM'!$I$6:$I$4874,A85,'[4]UP PM'!$H$6:$H$4874)</f>
        <v>#VALUE!</v>
      </c>
      <c r="L85" s="66"/>
      <c r="M85" s="9">
        <f>IF('BLOC PM'!A75&lt;&gt;"",'BLOC PM'!A75,"")</f>
        <v>70</v>
      </c>
      <c r="N85" s="9">
        <f>IF(AND('BLOC PM'!A75&lt;&gt;"",'BLOC PM'!N75&lt;&gt;"*Non mis en vente"),1,0)</f>
        <v>1</v>
      </c>
      <c r="O85" s="9">
        <f>IF(OR('BLOC PM'!E75="CR",'BLOC PM'!E75="CE"),1,0)</f>
        <v>1</v>
      </c>
      <c r="P85" s="9">
        <f>IF(AND('BLOC PM'!N75&lt;&gt;"*RETIRE",'BLOC PM'!N75&lt;&gt;"*PAS D'OFFRE",'BLOC PM'!N75&lt;&gt;""),1,0)</f>
        <v>0</v>
      </c>
      <c r="Q85" s="10">
        <f>'BLOC PM'!I75</f>
        <v>1924</v>
      </c>
      <c r="R85" s="10">
        <f t="shared" si="131"/>
        <v>0</v>
      </c>
      <c r="S85" s="10">
        <f>'BLOC PM'!L75</f>
        <v>80800</v>
      </c>
      <c r="T85" s="10">
        <f t="shared" si="132"/>
        <v>0</v>
      </c>
      <c r="U85" s="10">
        <f>'BLOC PM'!O75</f>
        <v>4</v>
      </c>
      <c r="V85" s="10">
        <f t="shared" si="133"/>
        <v>0</v>
      </c>
      <c r="W85" s="10" t="str">
        <f>'BLOC PM'!B75</f>
        <v>Domaniale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>
        <f>IF('BLOC PM'!A75&lt;&gt;"",'BLOC PM'!A75,"")</f>
        <v>70</v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1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1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">
      <c r="A86" s="307" t="s">
        <v>182</v>
      </c>
      <c r="B86" s="244">
        <f>SUMIF('BLOC PM'!$N$6:$N$221,A86,'BLOC PM'!$I$6:$I$221)</f>
        <v>4680</v>
      </c>
      <c r="C86" s="245">
        <f>+COUNTIF('BLOC PM'!$N$6:$N$221,A86)</f>
        <v>4</v>
      </c>
      <c r="D86" s="246">
        <f>+SUMIF('BLOC PM'!$N$6:$N$221,A86,'BLOC PM'!$K$6:$K$221)/C86</f>
        <v>0.96162263163796957</v>
      </c>
      <c r="E86" s="245"/>
      <c r="F86" s="244">
        <f>+SUMIF('UP PM'!$N$6:$N$4935,A86,'UP PM'!$G$6:$G$4935)</f>
        <v>0</v>
      </c>
      <c r="G86" s="123"/>
      <c r="H86" s="248">
        <f>SUMIF('BLOC PM'!$N$6:$N$207,A86,'BLOC PM'!$L$6:$L$207)+SUMIF('UP PM'!$N$6:$N$118,A86,'UP PM'!$S$6:$S$118)</f>
        <v>202680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7" t="s">
        <v>181</v>
      </c>
      <c r="B87" s="244">
        <f>SUMIF('BLOC PM'!$N$6:$N$221,A87,'BLOC PM'!$I$6:$I$221)</f>
        <v>4620</v>
      </c>
      <c r="C87" s="245">
        <f>+COUNTIF('BLOC PM'!$N$6:$N$221,A87)</f>
        <v>3</v>
      </c>
      <c r="D87" s="246">
        <f>+SUMIF('BLOC PM'!$N$6:$N$221,A87,'BLOC PM'!$K$6:$K$221)/C87</f>
        <v>0.56093048121823175</v>
      </c>
      <c r="E87" s="245">
        <f>+COUNTIF('UP PM'!$N$6:$N$4935,A87)</f>
        <v>6</v>
      </c>
      <c r="F87" s="244">
        <f>+SUMIF('UP PM'!$N$6:$N$4935,A87,'UP PM'!$G$6:$G$4935)</f>
        <v>7777</v>
      </c>
      <c r="G87" s="123"/>
      <c r="H87" s="248">
        <f>SUMIF('BLOC PM'!$N$6:$N$207,A87,'BLOC PM'!$L$6:$L$207)+SUMIF('UP PM'!$N$6:$N$118,A87,'UP PM'!$S$6:$S$118)</f>
        <v>299390.53999999998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7" t="s">
        <v>183</v>
      </c>
      <c r="B88" s="244">
        <f>SUMIF('BLOC PM'!$N$6:$N$221,A88,'BLOC PM'!$I$6:$I$221)</f>
        <v>4584</v>
      </c>
      <c r="C88" s="245">
        <f>+COUNTIF('BLOC PM'!$N$6:$N$221,A88)</f>
        <v>5</v>
      </c>
      <c r="D88" s="246">
        <f>+SUMIF('BLOC PM'!$N$6:$N$221,A88,'BLOC PM'!$K$6:$K$221)/C88</f>
        <v>0.48351257277929793</v>
      </c>
      <c r="E88" s="245">
        <f>+COUNTIF('UP PM'!$N$6:$N$4935,A88)</f>
        <v>1</v>
      </c>
      <c r="F88" s="244">
        <f>+SUMIF('UP PM'!$N$6:$N$4935,A88,'UP PM'!$G$6:$G$4935)</f>
        <v>1300</v>
      </c>
      <c r="G88" s="123"/>
      <c r="H88" s="248">
        <f>SUMIF('BLOC PM'!$N$6:$N$207,A88,'BLOC PM'!$L$6:$L$207)+SUMIF('UP PM'!$N$6:$N$118,A88,'UP PM'!$S$6:$S$118)</f>
        <v>172628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5" x14ac:dyDescent="0.2">
      <c r="A89" s="307" t="s">
        <v>222</v>
      </c>
      <c r="B89" s="244">
        <f>SUMIF('BLOC PM'!$N$6:$N$221,A89,'BLOC PM'!$I$6:$I$221)</f>
        <v>2264</v>
      </c>
      <c r="C89" s="245">
        <f>+COUNTIF('BLOC PM'!$N$6:$N$221,A89)</f>
        <v>2</v>
      </c>
      <c r="D89" s="246">
        <f>+SUMIF('BLOC PM'!$N$6:$N$221,A89,'BLOC PM'!$K$6:$K$221)/C89</f>
        <v>1.5007138777841234</v>
      </c>
      <c r="E89" s="245"/>
      <c r="F89" s="244">
        <f>+SUMIF('UP PM'!$N$6:$N$4935,A89,'UP PM'!$G$6:$G$4935)</f>
        <v>0</v>
      </c>
      <c r="G89" s="123"/>
      <c r="H89" s="248">
        <f>SUMIF('BLOC PM'!$N$6:$N$207,A89,'BLOC PM'!$L$6:$L$207)+SUMIF('UP PM'!$N$6:$N$118,A89,'UP PM'!$S$6:$S$118)</f>
        <v>101044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5" x14ac:dyDescent="0.2">
      <c r="A90" s="307" t="s">
        <v>110</v>
      </c>
      <c r="B90" s="244">
        <f>SUMIF('BLOC PM'!$N$6:$N$221,A90,'BLOC PM'!$I$6:$I$221)</f>
        <v>1860</v>
      </c>
      <c r="C90" s="245">
        <f>+COUNTIF('BLOC PM'!$N$6:$N$221,A90)</f>
        <v>2</v>
      </c>
      <c r="D90" s="246">
        <f>+SUMIF('BLOC PM'!$N$6:$N$221,A90,'BLOC PM'!$K$6:$K$221)/C90</f>
        <v>0.3929394017723834</v>
      </c>
      <c r="E90" s="245"/>
      <c r="F90" s="244">
        <f>+SUMIF('UP PM'!$N$6:$N$4935,A90,'UP PM'!$G$6:$G$4935)</f>
        <v>0</v>
      </c>
      <c r="G90" s="123"/>
      <c r="H90" s="248">
        <f>SUMIF('BLOC PM'!$N$6:$N$207,A90,'BLOC PM'!$L$6:$L$207)+SUMIF('UP PM'!$N$6:$N$118,A90,'UP PM'!$S$6:$S$118)</f>
        <v>59480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5" x14ac:dyDescent="0.2">
      <c r="A91" s="307" t="s">
        <v>185</v>
      </c>
      <c r="B91" s="244">
        <f>SUMIF('BLOC PM'!$N$6:$N$221,A91,'BLOC PM'!$I$6:$I$221)</f>
        <v>1694</v>
      </c>
      <c r="C91" s="245">
        <f>+COUNTIF('BLOC PM'!$N$6:$N$221,A91)</f>
        <v>1</v>
      </c>
      <c r="D91" s="246">
        <f>+SUMIF('BLOC PM'!$N$6:$N$221,A91,'BLOC PM'!$K$6:$K$221)/C91</f>
        <v>0.2593386405388855</v>
      </c>
      <c r="E91" s="245"/>
      <c r="F91" s="244">
        <f>+SUMIF('UP PM'!$N$6:$N$4935,A91,'UP PM'!$G$6:$G$4935)</f>
        <v>0</v>
      </c>
      <c r="G91" s="123"/>
      <c r="H91" s="248">
        <f>SUMIF('BLOC PM'!$N$6:$N$207,A91,'BLOC PM'!$L$6:$L$207)+SUMIF('UP PM'!$N$6:$N$118,A91,'UP PM'!$S$6:$S$118)</f>
        <v>43795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5" x14ac:dyDescent="0.2">
      <c r="A92" s="307" t="s">
        <v>168</v>
      </c>
      <c r="B92" s="244">
        <f>SUMIF('BLOC PM'!$N$6:$N$221,A92,'BLOC PM'!$I$6:$I$221)</f>
        <v>1616</v>
      </c>
      <c r="C92" s="245">
        <f>+COUNTIF('BLOC PM'!$N$6:$N$221,A92)</f>
        <v>2</v>
      </c>
      <c r="D92" s="246">
        <f>+SUMIF('BLOC PM'!$N$6:$N$221,A92,'BLOC PM'!$K$6:$K$221)/C92</f>
        <v>0.57490404853287114</v>
      </c>
      <c r="E92" s="245">
        <f>+COUNTIF('UP PM'!$N$6:$N$4935,A92)</f>
        <v>1</v>
      </c>
      <c r="F92" s="244">
        <f>+SUMIF('UP PM'!$N$6:$N$4935,A92,'UP PM'!$G$6:$G$4935)</f>
        <v>350</v>
      </c>
      <c r="G92" s="123"/>
      <c r="H92" s="248">
        <f>SUMIF('BLOC PM'!$N$6:$N$207,A92,'BLOC PM'!$L$6:$L$207)+SUMIF('UP PM'!$N$6:$N$118,A92,'UP PM'!$S$6:$S$118)</f>
        <v>61299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5" x14ac:dyDescent="0.2">
      <c r="A93" s="307" t="s">
        <v>213</v>
      </c>
      <c r="B93" s="244">
        <f>SUMIF('BLOC PM'!$N$6:$N$221,A93,'BLOC PM'!$I$6:$I$221)</f>
        <v>1445</v>
      </c>
      <c r="C93" s="245">
        <f>+COUNTIF('BLOC PM'!$N$6:$N$221,A93)</f>
        <v>2</v>
      </c>
      <c r="D93" s="246">
        <f>+SUMIF('BLOC PM'!$N$6:$N$221,A93,'BLOC PM'!$K$6:$K$221)/C93</f>
        <v>0.49761754587945606</v>
      </c>
      <c r="E93" s="245"/>
      <c r="F93" s="244">
        <f>+SUMIF('UP PM'!$N$6:$N$4935,A93,'UP PM'!$G$6:$G$4935)</f>
        <v>0</v>
      </c>
      <c r="G93" s="123"/>
      <c r="H93" s="248">
        <f>SUMIF('BLOC PM'!$N$6:$N$207,A93,'BLOC PM'!$L$6:$L$207)+SUMIF('UP PM'!$N$6:$N$118,A93,'UP PM'!$S$6:$S$118)</f>
        <v>37510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5" x14ac:dyDescent="0.2">
      <c r="A94" s="307" t="s">
        <v>253</v>
      </c>
      <c r="B94" s="244">
        <f>SUMIF('BLOC PM'!$N$6:$N$221,A94,'BLOC PM'!$I$6:$I$221)</f>
        <v>827</v>
      </c>
      <c r="C94" s="245">
        <f>+COUNTIF('BLOC PM'!$N$6:$N$221,A94)</f>
        <v>1</v>
      </c>
      <c r="D94" s="246">
        <f>+SUMIF('BLOC PM'!$N$6:$N$221,A94,'BLOC PM'!$K$6:$K$221)/C94</f>
        <v>1.2881619937694704</v>
      </c>
      <c r="E94" s="245"/>
      <c r="F94" s="244">
        <f>+SUMIF('UP PM'!$N$6:$N$4935,A94,'UP PM'!$G$6:$G$4935)</f>
        <v>0</v>
      </c>
      <c r="G94" s="123"/>
      <c r="H94" s="248">
        <f>SUMIF('BLOC PM'!$N$6:$N$207,A94,'BLOC PM'!$L$6:$L$207)+SUMIF('UP PM'!$N$6:$N$118,A94,'UP PM'!$S$6:$S$118)</f>
        <v>36500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5" x14ac:dyDescent="0.2">
      <c r="A95" s="307" t="s">
        <v>248</v>
      </c>
      <c r="B95" s="244">
        <f>SUMIF('BLOC PM'!$N$6:$N$221,A95,'BLOC PM'!$I$6:$I$221)</f>
        <v>415</v>
      </c>
      <c r="C95" s="245">
        <f>+COUNTIF('BLOC PM'!$N$6:$N$221,A95)</f>
        <v>1</v>
      </c>
      <c r="D95" s="246">
        <f>+SUMIF('BLOC PM'!$N$6:$N$221,A95,'BLOC PM'!$K$6:$K$221)/C95</f>
        <v>2.1842105263157894</v>
      </c>
      <c r="E95" s="245"/>
      <c r="F95" s="244">
        <f>+SUMIF('UP PM'!$N$6:$N$4935,A95,'UP PM'!$G$6:$G$4935)</f>
        <v>0</v>
      </c>
      <c r="G95" s="123"/>
      <c r="H95" s="248">
        <f>SUMIF('BLOC PM'!$N$6:$N$207,A95,'BLOC PM'!$L$6:$L$207)+SUMIF('UP PM'!$N$6:$N$118,A95,'UP PM'!$S$6:$S$118)</f>
        <v>18267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5" x14ac:dyDescent="0.2">
      <c r="A96" s="381" t="s">
        <v>215</v>
      </c>
      <c r="B96" s="244">
        <f>SUMIF('BLOC PM'!$N$6:$N$221,A96,'BLOC PM'!$I$6:$I$221)</f>
        <v>0</v>
      </c>
      <c r="C96" s="245">
        <f>+COUNTIF('BLOC PM'!$N$6:$N$221,A96)</f>
        <v>0</v>
      </c>
      <c r="D96" s="246"/>
      <c r="E96" s="245">
        <f>+COUNTIF('UP PM'!$N$6:$N$4935,A96)</f>
        <v>4</v>
      </c>
      <c r="F96" s="244">
        <f>+SUMIF('UP PM'!$N$6:$N$4935,A96,'UP PM'!$G$6:$G$4935)</f>
        <v>3110</v>
      </c>
      <c r="G96" s="123"/>
      <c r="H96" s="248">
        <f>SUMIF('BLOC PM'!$N$6:$N$207,A96,'BLOC PM'!$L$6:$L$207)+SUMIF('UP PM'!$N$6:$N$118,A96,'UP PM'!$S$6:$S$118)</f>
        <v>0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5" x14ac:dyDescent="0.2">
      <c r="A97" s="307" t="s">
        <v>190</v>
      </c>
      <c r="B97" s="244">
        <f>SUMIF('BLOC PM'!$N$6:$N$221,A97,'BLOC PM'!$I$6:$I$221)</f>
        <v>0</v>
      </c>
      <c r="C97" s="245">
        <f>+COUNTIF('BLOC PM'!$N$6:$N$221,A97)</f>
        <v>0</v>
      </c>
      <c r="D97" s="246"/>
      <c r="E97" s="245">
        <f>+COUNTIF('UP PM'!$N$6:$N$4935,A97)</f>
        <v>2</v>
      </c>
      <c r="F97" s="244">
        <f>+SUMIF('UP PM'!$N$6:$N$4935,A97,'UP PM'!$G$6:$G$4935)</f>
        <v>4120</v>
      </c>
      <c r="G97" s="123"/>
      <c r="H97" s="248">
        <f>SUMIF('BLOC PM'!$N$6:$N$207,A97,'BLOC PM'!$L$6:$L$207)+SUMIF('UP PM'!$N$6:$N$118,A97,'UP PM'!$S$6:$S$118)</f>
        <v>56534.7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5" x14ac:dyDescent="0.2">
      <c r="A98" s="307" t="s">
        <v>239</v>
      </c>
      <c r="B98" s="244">
        <f>SUMIF('BLOC PM'!$N$6:$N$221,A98,'BLOC PM'!$I$6:$I$221)</f>
        <v>0</v>
      </c>
      <c r="C98" s="245">
        <f>+COUNTIF('BLOC PM'!$N$6:$N$221,A98)</f>
        <v>0</v>
      </c>
      <c r="D98" s="246"/>
      <c r="E98" s="245">
        <f>+COUNTIF('UP PM'!$N$6:$N$4935,A98)</f>
        <v>3</v>
      </c>
      <c r="F98" s="244">
        <f>+SUMIF('UP PM'!$N$6:$N$4935,A98,'UP PM'!$G$6:$G$4935)</f>
        <v>2250</v>
      </c>
      <c r="G98" s="123"/>
      <c r="H98" s="248">
        <f>SUMIF('BLOC PM'!$N$6:$N$207,A98,'BLOC PM'!$L$6:$L$207)+SUMIF('UP PM'!$N$6:$N$118,A98,'UP PM'!$S$6:$S$118)</f>
        <v>30811.699999999997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5" x14ac:dyDescent="0.2">
      <c r="A99" s="307" t="s">
        <v>229</v>
      </c>
      <c r="B99" s="244">
        <f>SUMIF('BLOC PM'!$N$6:$N$221,A99,'BLOC PM'!$I$6:$I$221)</f>
        <v>0</v>
      </c>
      <c r="C99" s="245">
        <f>+COUNTIF('BLOC PM'!$N$6:$N$221,A99)</f>
        <v>0</v>
      </c>
      <c r="D99" s="246"/>
      <c r="E99" s="245">
        <f>+COUNTIF('UP PM'!$N$6:$N$4935,A99)</f>
        <v>1</v>
      </c>
      <c r="F99" s="244">
        <f>+SUMIF('UP PM'!$N$6:$N$4935,A99,'UP PM'!$G$6:$G$4935)</f>
        <v>530</v>
      </c>
      <c r="G99" s="123"/>
      <c r="H99" s="248">
        <f>SUMIF('BLOC PM'!$N$6:$N$207,A99,'BLOC PM'!$L$6:$L$207)+SUMIF('UP PM'!$N$6:$N$118,A99,'UP PM'!$S$6:$S$118)</f>
        <v>7526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5" x14ac:dyDescent="0.2">
      <c r="A100" s="307" t="s">
        <v>264</v>
      </c>
      <c r="B100" s="244">
        <f>SUMIF('BLOC PM'!$N$6:$N$221,A100,'BLOC PM'!$I$6:$I$221)</f>
        <v>0</v>
      </c>
      <c r="C100" s="245">
        <f>+COUNTIF('BLOC PM'!$N$6:$N$221,A100)</f>
        <v>0</v>
      </c>
      <c r="D100" s="246"/>
      <c r="E100" s="245"/>
      <c r="F100" s="244">
        <f>+SUMIF('UP PM'!$N$6:$N$4935,A100,'UP PM'!$G$6:$G$4935)</f>
        <v>600</v>
      </c>
      <c r="H100" s="248">
        <f>SUMIF('BLOC PM'!$N$6:$N$207,A100,'BLOC PM'!$L$6:$L$207)+SUMIF('UP PM'!$N$6:$N$118,A100,'UP PM'!$S$6:$S$118)</f>
        <v>8496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5" x14ac:dyDescent="0.2">
      <c r="A101" s="307" t="s">
        <v>226</v>
      </c>
      <c r="B101" s="244">
        <f>SUMIF('BLOC PM'!$N$6:$N$221,A101,'BLOC PM'!$I$6:$I$221)</f>
        <v>0</v>
      </c>
      <c r="C101" s="245">
        <f>+COUNTIF('BLOC PM'!$N$6:$N$221,A101)</f>
        <v>0</v>
      </c>
      <c r="D101" s="246"/>
      <c r="E101" s="245"/>
      <c r="F101" s="244">
        <f>+SUMIF('UP PM'!$N$6:$N$4935,A101,'UP PM'!$G$6:$G$4935)</f>
        <v>300</v>
      </c>
      <c r="H101" s="248">
        <f>SUMIF('BLOC PM'!$N$6:$N$207,A101,'BLOC PM'!$L$6:$L$207)+SUMIF('UP PM'!$N$6:$N$118,A101,'UP PM'!$S$6:$S$118)</f>
        <v>4056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5" x14ac:dyDescent="0.2">
      <c r="A102" s="372"/>
      <c r="B102" s="244">
        <f>SUMIF('BLOC PM'!$N$6:$N$221,A102,'BLOC PM'!$I$6:$I$221)</f>
        <v>0</v>
      </c>
      <c r="C102" s="245">
        <f>+COUNTIF('BLOC PM'!$N$6:$N$221,A102)</f>
        <v>0</v>
      </c>
      <c r="D102" s="246"/>
      <c r="E102" s="245"/>
      <c r="F102" s="244">
        <f>+SUMIF('UP PM'!$N$6:$N$4935,A102,'UP PM'!$G$6:$G$4935)</f>
        <v>0</v>
      </c>
      <c r="H102" s="248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5" x14ac:dyDescent="0.2">
      <c r="A103" s="308"/>
      <c r="B103" s="309"/>
      <c r="C103" s="247"/>
      <c r="D103" s="247"/>
      <c r="E103" s="247"/>
      <c r="F103" s="244">
        <f>+SUMIF('UP PM'!$N$6:$N$4935,A103,'UP PM'!$G$6:$G$4935)</f>
        <v>0</v>
      </c>
      <c r="H103" s="248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5" x14ac:dyDescent="0.2">
      <c r="A104" s="308"/>
      <c r="B104" s="309"/>
      <c r="C104" s="247"/>
      <c r="D104" s="247"/>
      <c r="E104" s="247"/>
      <c r="F104" s="244"/>
      <c r="H104" s="248"/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5.75" x14ac:dyDescent="0.25">
      <c r="A105" s="249" t="s">
        <v>74</v>
      </c>
      <c r="B105" s="287">
        <f>+SUM(B82:B101)</f>
        <v>83470</v>
      </c>
      <c r="C105" s="287">
        <f>+SUM(C82:C101)</f>
        <v>70</v>
      </c>
      <c r="D105" s="247"/>
      <c r="E105" s="287">
        <f>+SUM(E82:E101)</f>
        <v>32</v>
      </c>
      <c r="F105" s="287">
        <f>+SUM(F82:F102)</f>
        <v>32747</v>
      </c>
      <c r="H105" s="348">
        <f>+SUM(H82:H103)</f>
        <v>3783687.6400000006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5.75" x14ac:dyDescent="0.25">
      <c r="A106" s="247"/>
      <c r="B106" s="250" t="s">
        <v>120</v>
      </c>
      <c r="C106" s="247"/>
      <c r="D106" s="247"/>
      <c r="E106" s="247"/>
      <c r="F106" s="251" t="s">
        <v>147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7"/>
      <c r="B107" s="107"/>
      <c r="C107" s="7"/>
      <c r="D107" s="7"/>
      <c r="E107" s="7"/>
      <c r="F107" s="7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4.25" x14ac:dyDescent="0.2">
      <c r="A109" s="7"/>
      <c r="B109" s="7"/>
      <c r="C109" s="7"/>
      <c r="D109" s="7"/>
      <c r="E109" s="7"/>
      <c r="F109" s="7"/>
      <c r="G109" s="123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4.25" x14ac:dyDescent="0.2">
      <c r="A110" s="7"/>
      <c r="B110" s="106"/>
      <c r="C110" s="7"/>
      <c r="D110" s="7"/>
      <c r="E110" s="7"/>
      <c r="F110" s="7"/>
      <c r="G110" s="173"/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96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6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6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6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1</v>
      </c>
      <c r="AJ148" s="23">
        <f t="shared" si="191"/>
        <v>6</v>
      </c>
      <c r="AK148" s="23">
        <f t="shared" si="191"/>
        <v>6</v>
      </c>
      <c r="AL148" s="23">
        <f t="shared" si="191"/>
        <v>7</v>
      </c>
      <c r="AM148" s="23">
        <f t="shared" si="191"/>
        <v>10</v>
      </c>
      <c r="AN148" s="23">
        <f t="shared" si="191"/>
        <v>2</v>
      </c>
      <c r="AO148" s="23">
        <f t="shared" si="191"/>
        <v>3</v>
      </c>
      <c r="AP148" s="23">
        <f t="shared" si="191"/>
        <v>5</v>
      </c>
      <c r="AQ148" s="23">
        <f t="shared" si="191"/>
        <v>4</v>
      </c>
      <c r="AR148" s="23">
        <f t="shared" si="191"/>
        <v>5</v>
      </c>
      <c r="AS148" s="23">
        <f t="shared" si="191"/>
        <v>6</v>
      </c>
      <c r="AT148" s="23">
        <f t="shared" ref="AT148:CK148" si="192">SUM(AT15:AT140)</f>
        <v>2</v>
      </c>
      <c r="AU148" s="23">
        <f t="shared" si="192"/>
        <v>3</v>
      </c>
      <c r="AV148" s="23">
        <f t="shared" si="192"/>
        <v>4</v>
      </c>
      <c r="AW148" s="23">
        <f t="shared" si="192"/>
        <v>1</v>
      </c>
      <c r="AX148" s="23">
        <f t="shared" si="192"/>
        <v>3</v>
      </c>
      <c r="AY148" s="23">
        <f t="shared" si="192"/>
        <v>1</v>
      </c>
      <c r="AZ148" s="23">
        <f t="shared" si="192"/>
        <v>0</v>
      </c>
      <c r="BA148" s="23">
        <f t="shared" si="192"/>
        <v>0</v>
      </c>
      <c r="BB148" s="23">
        <f t="shared" si="192"/>
        <v>0</v>
      </c>
      <c r="BC148" s="23">
        <f t="shared" si="192"/>
        <v>1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1</v>
      </c>
      <c r="CR148" s="25">
        <f t="shared" si="193"/>
        <v>1</v>
      </c>
      <c r="CS148" s="25">
        <f t="shared" si="193"/>
        <v>0</v>
      </c>
      <c r="CT148" s="25">
        <f t="shared" si="193"/>
        <v>1</v>
      </c>
      <c r="CU148" s="25">
        <f t="shared" si="193"/>
        <v>3</v>
      </c>
      <c r="CV148" s="25">
        <f t="shared" si="193"/>
        <v>3</v>
      </c>
      <c r="CW148" s="25">
        <f t="shared" si="193"/>
        <v>4</v>
      </c>
      <c r="CX148" s="25">
        <f t="shared" si="193"/>
        <v>2</v>
      </c>
      <c r="CY148" s="25">
        <f t="shared" si="193"/>
        <v>2</v>
      </c>
      <c r="CZ148" s="25">
        <f t="shared" si="193"/>
        <v>2</v>
      </c>
      <c r="DA148" s="25">
        <f t="shared" si="193"/>
        <v>1</v>
      </c>
      <c r="DB148" s="25">
        <f t="shared" si="193"/>
        <v>0</v>
      </c>
      <c r="DC148" s="25">
        <f t="shared" si="193"/>
        <v>1</v>
      </c>
      <c r="DD148" s="25">
        <f t="shared" si="193"/>
        <v>0</v>
      </c>
      <c r="DE148" s="25">
        <f t="shared" si="193"/>
        <v>0</v>
      </c>
      <c r="DF148" s="25">
        <f t="shared" si="193"/>
        <v>0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350</v>
      </c>
      <c r="AJ149" s="23">
        <f t="shared" si="194"/>
        <v>4869</v>
      </c>
      <c r="AK149" s="23">
        <f t="shared" si="194"/>
        <v>5194</v>
      </c>
      <c r="AL149" s="23">
        <f t="shared" si="194"/>
        <v>5387</v>
      </c>
      <c r="AM149" s="23">
        <f t="shared" si="194"/>
        <v>9220</v>
      </c>
      <c r="AN149" s="23">
        <f t="shared" si="194"/>
        <v>830</v>
      </c>
      <c r="AO149" s="23">
        <f t="shared" si="194"/>
        <v>4080</v>
      </c>
      <c r="AP149" s="23">
        <f t="shared" si="194"/>
        <v>7119</v>
      </c>
      <c r="AQ149" s="23">
        <f t="shared" si="194"/>
        <v>6449</v>
      </c>
      <c r="AR149" s="23">
        <f t="shared" si="194"/>
        <v>8835</v>
      </c>
      <c r="AS149" s="23">
        <f t="shared" si="194"/>
        <v>7314</v>
      </c>
      <c r="AT149" s="23">
        <f t="shared" ref="AT149:CK149" si="195">SUMPRODUCT(AT15:AT140,$Q15:$Q140)</f>
        <v>1766</v>
      </c>
      <c r="AU149" s="23">
        <f t="shared" si="195"/>
        <v>5483</v>
      </c>
      <c r="AV149" s="23">
        <f t="shared" si="195"/>
        <v>8106</v>
      </c>
      <c r="AW149" s="23">
        <f t="shared" si="195"/>
        <v>1646</v>
      </c>
      <c r="AX149" s="23">
        <f t="shared" si="195"/>
        <v>3039</v>
      </c>
      <c r="AY149" s="23">
        <f t="shared" si="195"/>
        <v>3368</v>
      </c>
      <c r="AZ149" s="23">
        <f t="shared" si="195"/>
        <v>0</v>
      </c>
      <c r="BA149" s="23">
        <f t="shared" si="195"/>
        <v>0</v>
      </c>
      <c r="BB149" s="23">
        <f t="shared" si="195"/>
        <v>0</v>
      </c>
      <c r="BC149" s="23">
        <f t="shared" si="195"/>
        <v>415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946</v>
      </c>
      <c r="CR149" s="25">
        <f t="shared" si="196"/>
        <v>1623</v>
      </c>
      <c r="CS149" s="25">
        <f t="shared" si="196"/>
        <v>0</v>
      </c>
      <c r="CT149" s="25">
        <f t="shared" si="196"/>
        <v>1855</v>
      </c>
      <c r="CU149" s="25">
        <f t="shared" si="196"/>
        <v>5007</v>
      </c>
      <c r="CV149" s="25">
        <f t="shared" si="196"/>
        <v>3398</v>
      </c>
      <c r="CW149" s="25">
        <f t="shared" si="196"/>
        <v>6799</v>
      </c>
      <c r="CX149" s="25">
        <f t="shared" si="196"/>
        <v>1198</v>
      </c>
      <c r="CY149" s="25">
        <f t="shared" si="196"/>
        <v>1766</v>
      </c>
      <c r="CZ149" s="25">
        <f t="shared" si="196"/>
        <v>3655</v>
      </c>
      <c r="DA149" s="25">
        <f t="shared" si="196"/>
        <v>2357</v>
      </c>
      <c r="DB149" s="25">
        <f t="shared" si="196"/>
        <v>0</v>
      </c>
      <c r="DC149" s="25">
        <f t="shared" si="196"/>
        <v>1148</v>
      </c>
      <c r="DD149" s="25">
        <f t="shared" si="196"/>
        <v>0</v>
      </c>
      <c r="DE149" s="25">
        <f t="shared" si="196"/>
        <v>0</v>
      </c>
      <c r="DF149" s="25">
        <f t="shared" si="196"/>
        <v>0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8500</v>
      </c>
      <c r="AJ150" s="23">
        <f t="shared" si="197"/>
        <v>124055</v>
      </c>
      <c r="AK150" s="23">
        <f t="shared" si="197"/>
        <v>166938</v>
      </c>
      <c r="AL150" s="23">
        <f t="shared" si="197"/>
        <v>189445</v>
      </c>
      <c r="AM150" s="23">
        <f t="shared" si="197"/>
        <v>308678</v>
      </c>
      <c r="AN150" s="23">
        <f t="shared" si="197"/>
        <v>30235</v>
      </c>
      <c r="AO150" s="23">
        <f t="shared" si="197"/>
        <v>160180</v>
      </c>
      <c r="AP150" s="23">
        <f t="shared" si="197"/>
        <v>303895</v>
      </c>
      <c r="AQ150" s="23">
        <f t="shared" si="197"/>
        <v>286270</v>
      </c>
      <c r="AR150" s="23">
        <f t="shared" si="197"/>
        <v>383570</v>
      </c>
      <c r="AS150" s="23">
        <f t="shared" si="197"/>
        <v>323671</v>
      </c>
      <c r="AT150" s="23">
        <f t="shared" ref="AT150:CK150" si="198">SUMPRODUCT(AT15:AT140,$S15:$S140)</f>
        <v>78606</v>
      </c>
      <c r="AU150" s="23">
        <f t="shared" si="198"/>
        <v>245248</v>
      </c>
      <c r="AV150" s="23">
        <f t="shared" si="198"/>
        <v>366015</v>
      </c>
      <c r="AW150" s="23">
        <f t="shared" si="198"/>
        <v>73500</v>
      </c>
      <c r="AX150" s="23">
        <f t="shared" si="198"/>
        <v>136222</v>
      </c>
      <c r="AY150" s="23">
        <f t="shared" si="198"/>
        <v>153000</v>
      </c>
      <c r="AZ150" s="23">
        <f t="shared" si="198"/>
        <v>0</v>
      </c>
      <c r="BA150" s="23">
        <f t="shared" si="198"/>
        <v>0</v>
      </c>
      <c r="BB150" s="23">
        <f t="shared" si="198"/>
        <v>0</v>
      </c>
      <c r="BC150" s="23">
        <f t="shared" si="198"/>
        <v>18267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31360</v>
      </c>
      <c r="CR150" s="25">
        <f t="shared" si="199"/>
        <v>56180</v>
      </c>
      <c r="CS150" s="25">
        <f t="shared" si="199"/>
        <v>0</v>
      </c>
      <c r="CT150" s="25">
        <f t="shared" si="199"/>
        <v>71880</v>
      </c>
      <c r="CU150" s="25">
        <f t="shared" si="199"/>
        <v>215890</v>
      </c>
      <c r="CV150" s="25">
        <f t="shared" si="199"/>
        <v>146270</v>
      </c>
      <c r="CW150" s="25">
        <f t="shared" si="199"/>
        <v>296070</v>
      </c>
      <c r="CX150" s="25">
        <f t="shared" si="199"/>
        <v>53071</v>
      </c>
      <c r="CY150" s="25">
        <f t="shared" si="199"/>
        <v>78606</v>
      </c>
      <c r="CZ150" s="25">
        <f t="shared" si="199"/>
        <v>164248</v>
      </c>
      <c r="DA150" s="25">
        <f t="shared" si="199"/>
        <v>105760</v>
      </c>
      <c r="DB150" s="25">
        <f t="shared" si="199"/>
        <v>0</v>
      </c>
      <c r="DC150" s="25">
        <f t="shared" si="199"/>
        <v>51422</v>
      </c>
      <c r="DD150" s="25">
        <f t="shared" si="199"/>
        <v>0</v>
      </c>
      <c r="DE150" s="25">
        <f t="shared" si="199"/>
        <v>0</v>
      </c>
      <c r="DF150" s="25">
        <f t="shared" si="199"/>
        <v>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5</v>
      </c>
      <c r="AJ151" s="23">
        <f>SUMPRODUCT(AJ15:AJ120,$U15:$U120)</f>
        <v>19</v>
      </c>
      <c r="AK151" s="23">
        <f>SUMPRODUCT(AK15:AK120,$U15:$U120)</f>
        <v>28</v>
      </c>
      <c r="AL151" s="23">
        <f t="shared" ref="AL151:AQ151" si="200">SUMPRODUCT(AL15:AL120,$U15:$U120)</f>
        <v>29</v>
      </c>
      <c r="AM151" s="23">
        <f t="shared" si="200"/>
        <v>38</v>
      </c>
      <c r="AN151" s="23">
        <f t="shared" si="200"/>
        <v>6</v>
      </c>
      <c r="AO151" s="23">
        <f t="shared" si="200"/>
        <v>12</v>
      </c>
      <c r="AP151" s="23">
        <f t="shared" si="200"/>
        <v>21</v>
      </c>
      <c r="AQ151" s="23">
        <f t="shared" si="200"/>
        <v>18</v>
      </c>
      <c r="AR151" s="23">
        <f>SUMPRODUCT(AR15:AR120,$U15:$U120)</f>
        <v>19</v>
      </c>
      <c r="AS151" s="23">
        <f>SUMPRODUCT(AS15:AS120,$U15:$U120)</f>
        <v>23</v>
      </c>
      <c r="AT151" s="23">
        <f t="shared" ref="AT151:CK151" si="201">SUMPRODUCT(AT15:AT120,$U15:$U120)</f>
        <v>8</v>
      </c>
      <c r="AU151" s="23">
        <f t="shared" si="201"/>
        <v>9</v>
      </c>
      <c r="AV151" s="23">
        <f t="shared" si="201"/>
        <v>15</v>
      </c>
      <c r="AW151" s="23">
        <f t="shared" si="201"/>
        <v>2</v>
      </c>
      <c r="AX151" s="23">
        <f t="shared" si="201"/>
        <v>10</v>
      </c>
      <c r="AY151" s="23">
        <f t="shared" si="201"/>
        <v>4</v>
      </c>
      <c r="AZ151" s="23">
        <f t="shared" si="201"/>
        <v>0</v>
      </c>
      <c r="BA151" s="23">
        <f t="shared" si="201"/>
        <v>0</v>
      </c>
      <c r="BB151" s="23">
        <f t="shared" si="201"/>
        <v>0</v>
      </c>
      <c r="BC151" s="23">
        <f t="shared" si="201"/>
        <v>2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1</v>
      </c>
      <c r="AJ153" s="24">
        <f t="shared" ref="AJ153:CK153" si="202">SUMPRODUCT($P15:$P140,AJ15:AJ140)</f>
        <v>3</v>
      </c>
      <c r="AK153" s="24">
        <f t="shared" si="202"/>
        <v>3</v>
      </c>
      <c r="AL153" s="24">
        <f t="shared" si="202"/>
        <v>3</v>
      </c>
      <c r="AM153" s="24">
        <f t="shared" si="202"/>
        <v>5</v>
      </c>
      <c r="AN153" s="24">
        <f t="shared" si="202"/>
        <v>2</v>
      </c>
      <c r="AO153" s="24">
        <f t="shared" si="202"/>
        <v>1</v>
      </c>
      <c r="AP153" s="24">
        <f t="shared" si="202"/>
        <v>4</v>
      </c>
      <c r="AQ153" s="24">
        <f t="shared" si="202"/>
        <v>3</v>
      </c>
      <c r="AR153" s="24">
        <f t="shared" si="202"/>
        <v>4</v>
      </c>
      <c r="AS153" s="24">
        <f t="shared" si="202"/>
        <v>2</v>
      </c>
      <c r="AT153" s="24">
        <f t="shared" si="202"/>
        <v>2</v>
      </c>
      <c r="AU153" s="24">
        <f t="shared" si="202"/>
        <v>2</v>
      </c>
      <c r="AV153" s="24">
        <f t="shared" si="202"/>
        <v>1</v>
      </c>
      <c r="AW153" s="24">
        <f t="shared" si="202"/>
        <v>0</v>
      </c>
      <c r="AX153" s="24">
        <f t="shared" si="202"/>
        <v>1</v>
      </c>
      <c r="AY153" s="24">
        <f t="shared" si="202"/>
        <v>0</v>
      </c>
      <c r="AZ153" s="24">
        <f t="shared" si="202"/>
        <v>0</v>
      </c>
      <c r="BA153" s="24">
        <f t="shared" si="202"/>
        <v>0</v>
      </c>
      <c r="BB153" s="24">
        <f t="shared" si="202"/>
        <v>0</v>
      </c>
      <c r="BC153" s="24">
        <f t="shared" si="202"/>
        <v>1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1</v>
      </c>
      <c r="CO153" s="25">
        <f t="shared" si="203"/>
        <v>3</v>
      </c>
      <c r="CP153" s="25">
        <f t="shared" si="203"/>
        <v>3</v>
      </c>
      <c r="CQ153" s="25">
        <f t="shared" si="203"/>
        <v>2</v>
      </c>
      <c r="CR153" s="25">
        <f t="shared" si="203"/>
        <v>4</v>
      </c>
      <c r="CS153" s="25">
        <f t="shared" si="203"/>
        <v>2</v>
      </c>
      <c r="CT153" s="25">
        <f t="shared" si="203"/>
        <v>0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1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350</v>
      </c>
      <c r="AJ154" s="25">
        <f t="shared" ref="AJ154:CK154" si="204">SUMPRODUCT(AJ15:AJ140,$R15:$R140)</f>
        <v>3611</v>
      </c>
      <c r="AK154" s="25">
        <f t="shared" si="204"/>
        <v>3254</v>
      </c>
      <c r="AL154" s="25">
        <f t="shared" si="204"/>
        <v>2175</v>
      </c>
      <c r="AM154" s="25">
        <f t="shared" si="204"/>
        <v>4509</v>
      </c>
      <c r="AN154" s="25">
        <f t="shared" si="204"/>
        <v>830</v>
      </c>
      <c r="AO154" s="25">
        <f t="shared" si="204"/>
        <v>1855</v>
      </c>
      <c r="AP154" s="25">
        <f t="shared" si="204"/>
        <v>5195</v>
      </c>
      <c r="AQ154" s="25">
        <f t="shared" si="204"/>
        <v>3398</v>
      </c>
      <c r="AR154" s="25">
        <f t="shared" si="204"/>
        <v>6799</v>
      </c>
      <c r="AS154" s="25">
        <f t="shared" si="204"/>
        <v>1198</v>
      </c>
      <c r="AT154" s="25">
        <f t="shared" si="204"/>
        <v>1766</v>
      </c>
      <c r="AU154" s="25">
        <f t="shared" si="204"/>
        <v>3655</v>
      </c>
      <c r="AV154" s="25">
        <f t="shared" si="204"/>
        <v>2357</v>
      </c>
      <c r="AW154" s="25">
        <f t="shared" si="204"/>
        <v>0</v>
      </c>
      <c r="AX154" s="25">
        <f t="shared" si="204"/>
        <v>1148</v>
      </c>
      <c r="AY154" s="25">
        <f t="shared" si="204"/>
        <v>0</v>
      </c>
      <c r="AZ154" s="25">
        <f t="shared" si="204"/>
        <v>0</v>
      </c>
      <c r="BA154" s="25">
        <f t="shared" si="204"/>
        <v>0</v>
      </c>
      <c r="BB154" s="25">
        <f t="shared" si="204"/>
        <v>0</v>
      </c>
      <c r="BC154" s="25">
        <f t="shared" si="204"/>
        <v>415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350</v>
      </c>
      <c r="CO154" s="25">
        <f t="shared" si="203"/>
        <v>3611</v>
      </c>
      <c r="CP154" s="25">
        <f t="shared" si="203"/>
        <v>3254</v>
      </c>
      <c r="CQ154" s="25">
        <f t="shared" si="203"/>
        <v>1229</v>
      </c>
      <c r="CR154" s="25">
        <f t="shared" si="203"/>
        <v>2886</v>
      </c>
      <c r="CS154" s="25">
        <f t="shared" si="203"/>
        <v>830</v>
      </c>
      <c r="CT154" s="25">
        <f t="shared" si="203"/>
        <v>0</v>
      </c>
      <c r="CU154" s="25">
        <f t="shared" si="203"/>
        <v>188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415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8500</v>
      </c>
      <c r="AJ155" s="25">
        <f t="shared" ref="AJ155:CK155" si="205">SUMPRODUCT(AJ15:AJ140,$T15:$T140)</f>
        <v>91155</v>
      </c>
      <c r="AK155" s="25">
        <f t="shared" si="205"/>
        <v>107725</v>
      </c>
      <c r="AL155" s="25">
        <f t="shared" si="205"/>
        <v>73645</v>
      </c>
      <c r="AM155" s="25">
        <f t="shared" si="205"/>
        <v>143694</v>
      </c>
      <c r="AN155" s="25">
        <f t="shared" si="205"/>
        <v>30235</v>
      </c>
      <c r="AO155" s="25">
        <f t="shared" si="205"/>
        <v>71880</v>
      </c>
      <c r="AP155" s="25">
        <f t="shared" si="205"/>
        <v>223095</v>
      </c>
      <c r="AQ155" s="25">
        <f t="shared" si="205"/>
        <v>146270</v>
      </c>
      <c r="AR155" s="25">
        <f t="shared" si="205"/>
        <v>296070</v>
      </c>
      <c r="AS155" s="25">
        <f t="shared" si="205"/>
        <v>53071</v>
      </c>
      <c r="AT155" s="25">
        <f t="shared" si="205"/>
        <v>78606</v>
      </c>
      <c r="AU155" s="25">
        <f t="shared" si="205"/>
        <v>164248</v>
      </c>
      <c r="AV155" s="25">
        <f t="shared" si="205"/>
        <v>105760</v>
      </c>
      <c r="AW155" s="25">
        <f t="shared" si="205"/>
        <v>0</v>
      </c>
      <c r="AX155" s="25">
        <f t="shared" si="205"/>
        <v>51422</v>
      </c>
      <c r="AY155" s="25">
        <f t="shared" si="205"/>
        <v>0</v>
      </c>
      <c r="AZ155" s="25">
        <f t="shared" si="205"/>
        <v>0</v>
      </c>
      <c r="BA155" s="25">
        <f t="shared" si="205"/>
        <v>0</v>
      </c>
      <c r="BB155" s="25">
        <f t="shared" si="205"/>
        <v>0</v>
      </c>
      <c r="BC155" s="25">
        <f t="shared" si="205"/>
        <v>18267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8500</v>
      </c>
      <c r="CO155" s="25">
        <f t="shared" si="203"/>
        <v>91155</v>
      </c>
      <c r="CP155" s="25">
        <f t="shared" si="203"/>
        <v>107725</v>
      </c>
      <c r="CQ155" s="25">
        <f t="shared" si="203"/>
        <v>42285</v>
      </c>
      <c r="CR155" s="25">
        <f t="shared" si="203"/>
        <v>87514</v>
      </c>
      <c r="CS155" s="25">
        <f t="shared" si="203"/>
        <v>30235</v>
      </c>
      <c r="CT155" s="25">
        <f t="shared" si="203"/>
        <v>0</v>
      </c>
      <c r="CU155" s="25">
        <f t="shared" si="203"/>
        <v>7205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18267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5</v>
      </c>
      <c r="AJ156" s="25">
        <f t="shared" ref="AJ156:CK156" si="206">SUMPRODUCT(AJ15:AJ140,$V15:$V140)</f>
        <v>11</v>
      </c>
      <c r="AK156" s="25">
        <f t="shared" si="206"/>
        <v>14</v>
      </c>
      <c r="AL156" s="25">
        <f t="shared" si="206"/>
        <v>14</v>
      </c>
      <c r="AM156" s="25">
        <f t="shared" si="206"/>
        <v>21</v>
      </c>
      <c r="AN156" s="25">
        <f t="shared" si="206"/>
        <v>6</v>
      </c>
      <c r="AO156" s="25">
        <f t="shared" si="206"/>
        <v>4</v>
      </c>
      <c r="AP156" s="25">
        <f t="shared" si="206"/>
        <v>17</v>
      </c>
      <c r="AQ156" s="25">
        <f t="shared" si="206"/>
        <v>13</v>
      </c>
      <c r="AR156" s="25">
        <f t="shared" si="206"/>
        <v>16</v>
      </c>
      <c r="AS156" s="25">
        <f t="shared" si="206"/>
        <v>11</v>
      </c>
      <c r="AT156" s="25">
        <f t="shared" si="206"/>
        <v>8</v>
      </c>
      <c r="AU156" s="25">
        <f t="shared" si="206"/>
        <v>7</v>
      </c>
      <c r="AV156" s="25">
        <f t="shared" si="206"/>
        <v>4</v>
      </c>
      <c r="AW156" s="25">
        <f t="shared" si="206"/>
        <v>0</v>
      </c>
      <c r="AX156" s="25">
        <f t="shared" si="206"/>
        <v>5</v>
      </c>
      <c r="AY156" s="25">
        <f t="shared" si="206"/>
        <v>0</v>
      </c>
      <c r="AZ156" s="25">
        <f t="shared" si="206"/>
        <v>0</v>
      </c>
      <c r="BA156" s="25">
        <f t="shared" si="206"/>
        <v>0</v>
      </c>
      <c r="BB156" s="25">
        <f t="shared" si="206"/>
        <v>0</v>
      </c>
      <c r="BC156" s="25">
        <f t="shared" si="206"/>
        <v>2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>
        <f>IF(AI153&gt;0,AI155/AI154,"")</f>
        <v>24.285714285714285</v>
      </c>
      <c r="AJ159" s="15">
        <f>IF(AJ153&gt;0,AJ155/AJ154,"")</f>
        <v>25.24369980614788</v>
      </c>
      <c r="AK159" s="15">
        <f t="shared" si="209"/>
        <v>33.105408727719727</v>
      </c>
      <c r="AL159" s="15">
        <f t="shared" si="209"/>
        <v>33.859770114942528</v>
      </c>
      <c r="AM159" s="15">
        <f t="shared" si="209"/>
        <v>31.868263473053894</v>
      </c>
      <c r="AN159" s="15">
        <f t="shared" si="209"/>
        <v>36.427710843373497</v>
      </c>
      <c r="AO159" s="15">
        <f t="shared" si="209"/>
        <v>38.749326145552558</v>
      </c>
      <c r="AP159" s="15">
        <f t="shared" si="209"/>
        <v>42.944177093359002</v>
      </c>
      <c r="AQ159" s="15">
        <f t="shared" si="209"/>
        <v>43.045909358446146</v>
      </c>
      <c r="AR159" s="15">
        <f t="shared" si="209"/>
        <v>43.546109722017945</v>
      </c>
      <c r="AS159" s="15">
        <f>IF(AS153&gt;0,AS155/AS154,"")</f>
        <v>44.299666110183637</v>
      </c>
      <c r="AT159" s="15">
        <f t="shared" si="209"/>
        <v>44.510758776896942</v>
      </c>
      <c r="AU159" s="15">
        <f t="shared" si="209"/>
        <v>44.937893296853623</v>
      </c>
      <c r="AV159" s="15">
        <f t="shared" si="209"/>
        <v>44.870598218073823</v>
      </c>
      <c r="AW159" s="15" t="str">
        <f t="shared" si="209"/>
        <v/>
      </c>
      <c r="AX159" s="15">
        <f t="shared" si="209"/>
        <v>44.792682926829265</v>
      </c>
      <c r="AY159" s="15" t="str">
        <f t="shared" si="209"/>
        <v/>
      </c>
      <c r="AZ159" s="15" t="str">
        <f t="shared" si="209"/>
        <v/>
      </c>
      <c r="BA159" s="15" t="str">
        <f t="shared" si="209"/>
        <v/>
      </c>
      <c r="BB159" s="15" t="str">
        <f t="shared" si="209"/>
        <v/>
      </c>
      <c r="BC159" s="15">
        <f t="shared" si="209"/>
        <v>44.016867469879521</v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>
        <f t="shared" si="210"/>
        <v>33.150105708245242</v>
      </c>
      <c r="CR159" s="15">
        <f t="shared" si="210"/>
        <v>34.614910659272951</v>
      </c>
      <c r="CS159" s="15" t="str">
        <f t="shared" si="210"/>
        <v/>
      </c>
      <c r="CT159" s="15">
        <f t="shared" si="210"/>
        <v>38.749326145552558</v>
      </c>
      <c r="CU159" s="15">
        <f t="shared" si="210"/>
        <v>43.117635310565205</v>
      </c>
      <c r="CV159" s="15">
        <f t="shared" si="210"/>
        <v>43.045909358446146</v>
      </c>
      <c r="CW159" s="15">
        <f t="shared" si="210"/>
        <v>43.546109722017945</v>
      </c>
      <c r="CX159" s="15">
        <f t="shared" si="210"/>
        <v>44.299666110183637</v>
      </c>
      <c r="CY159" s="15">
        <f t="shared" si="210"/>
        <v>44.510758776896942</v>
      </c>
      <c r="CZ159" s="15">
        <f t="shared" si="210"/>
        <v>44.937893296853623</v>
      </c>
      <c r="DA159" s="15">
        <f t="shared" si="210"/>
        <v>44.870598218073823</v>
      </c>
      <c r="DB159" s="15" t="str">
        <f t="shared" si="210"/>
        <v/>
      </c>
      <c r="DC159" s="15">
        <f t="shared" si="210"/>
        <v>44.792682926829265</v>
      </c>
      <c r="DD159" s="15" t="str">
        <f t="shared" si="210"/>
        <v/>
      </c>
      <c r="DE159" s="15" t="str">
        <f t="shared" si="210"/>
        <v/>
      </c>
      <c r="DF159" s="15" t="str">
        <f t="shared" si="210"/>
        <v/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>
        <f>IF(AI153&gt;0,AI154,"")</f>
        <v>350</v>
      </c>
      <c r="AJ160" s="27">
        <f t="shared" si="211"/>
        <v>3611</v>
      </c>
      <c r="AK160" s="27">
        <f t="shared" si="211"/>
        <v>3254</v>
      </c>
      <c r="AL160" s="27">
        <f t="shared" si="211"/>
        <v>2175</v>
      </c>
      <c r="AM160" s="27">
        <f t="shared" si="211"/>
        <v>4509</v>
      </c>
      <c r="AN160" s="27">
        <f t="shared" si="211"/>
        <v>830</v>
      </c>
      <c r="AO160" s="27">
        <f t="shared" si="211"/>
        <v>1855</v>
      </c>
      <c r="AP160" s="27">
        <f t="shared" si="211"/>
        <v>5195</v>
      </c>
      <c r="AQ160" s="27">
        <f t="shared" si="211"/>
        <v>3398</v>
      </c>
      <c r="AR160" s="27">
        <f t="shared" si="211"/>
        <v>6799</v>
      </c>
      <c r="AS160" s="27">
        <f t="shared" si="211"/>
        <v>1198</v>
      </c>
      <c r="AT160" s="27">
        <f t="shared" si="211"/>
        <v>1766</v>
      </c>
      <c r="AU160" s="27">
        <f t="shared" si="211"/>
        <v>3655</v>
      </c>
      <c r="AV160" s="27">
        <f t="shared" si="211"/>
        <v>2357</v>
      </c>
      <c r="AW160" s="27" t="str">
        <f t="shared" si="211"/>
        <v/>
      </c>
      <c r="AX160" s="27">
        <f t="shared" si="211"/>
        <v>1148</v>
      </c>
      <c r="AY160" s="27" t="str">
        <f t="shared" si="211"/>
        <v/>
      </c>
      <c r="AZ160" s="27" t="str">
        <f t="shared" si="211"/>
        <v/>
      </c>
      <c r="BA160" s="27" t="str">
        <f t="shared" si="211"/>
        <v/>
      </c>
      <c r="BB160" s="27" t="str">
        <f t="shared" si="211"/>
        <v/>
      </c>
      <c r="BC160" s="27">
        <f t="shared" si="211"/>
        <v>415</v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>
        <f t="shared" si="212"/>
        <v>946</v>
      </c>
      <c r="CR160" s="27">
        <f t="shared" si="212"/>
        <v>1623</v>
      </c>
      <c r="CS160" s="27" t="str">
        <f t="shared" si="212"/>
        <v/>
      </c>
      <c r="CT160" s="27">
        <f t="shared" si="212"/>
        <v>1855</v>
      </c>
      <c r="CU160" s="27">
        <f t="shared" si="212"/>
        <v>5007</v>
      </c>
      <c r="CV160" s="27">
        <f t="shared" si="212"/>
        <v>3398</v>
      </c>
      <c r="CW160" s="27">
        <f t="shared" si="212"/>
        <v>6799</v>
      </c>
      <c r="CX160" s="27">
        <f t="shared" si="212"/>
        <v>1198</v>
      </c>
      <c r="CY160" s="27">
        <f t="shared" si="212"/>
        <v>1766</v>
      </c>
      <c r="CZ160" s="27">
        <f t="shared" si="212"/>
        <v>3655</v>
      </c>
      <c r="DA160" s="27">
        <f t="shared" si="212"/>
        <v>2357</v>
      </c>
      <c r="DB160" s="27" t="str">
        <f t="shared" si="212"/>
        <v/>
      </c>
      <c r="DC160" s="27">
        <f t="shared" si="212"/>
        <v>1148</v>
      </c>
      <c r="DD160" s="27" t="str">
        <f t="shared" si="212"/>
        <v/>
      </c>
      <c r="DE160" s="27" t="str">
        <f t="shared" si="212"/>
        <v/>
      </c>
      <c r="DF160" s="27" t="str">
        <f t="shared" si="212"/>
        <v/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>
        <f>IF(AI148&gt;0,AI151/AI148,"")</f>
        <v>5</v>
      </c>
      <c r="AJ161" s="15">
        <f t="shared" ref="AJ161:CJ161" si="213">IF(AJ148&gt;0,AJ151/AJ148,"")</f>
        <v>3.1666666666666665</v>
      </c>
      <c r="AK161" s="15">
        <f t="shared" si="213"/>
        <v>4.666666666666667</v>
      </c>
      <c r="AL161" s="15">
        <f t="shared" si="213"/>
        <v>4.1428571428571432</v>
      </c>
      <c r="AM161" s="15">
        <f t="shared" si="213"/>
        <v>3.8</v>
      </c>
      <c r="AN161" s="15">
        <f t="shared" si="213"/>
        <v>3</v>
      </c>
      <c r="AO161" s="15">
        <f t="shared" si="213"/>
        <v>4</v>
      </c>
      <c r="AP161" s="15">
        <f t="shared" si="213"/>
        <v>4.2</v>
      </c>
      <c r="AQ161" s="15">
        <f t="shared" si="213"/>
        <v>4.5</v>
      </c>
      <c r="AR161" s="15">
        <f t="shared" si="213"/>
        <v>3.8</v>
      </c>
      <c r="AS161" s="15">
        <f t="shared" si="213"/>
        <v>3.8333333333333335</v>
      </c>
      <c r="AT161" s="15">
        <f t="shared" si="213"/>
        <v>4</v>
      </c>
      <c r="AU161" s="15">
        <f t="shared" si="213"/>
        <v>3</v>
      </c>
      <c r="AV161" s="15">
        <f t="shared" si="213"/>
        <v>3.75</v>
      </c>
      <c r="AW161" s="15">
        <f t="shared" si="213"/>
        <v>2</v>
      </c>
      <c r="AX161" s="15">
        <f t="shared" si="213"/>
        <v>3.3333333333333335</v>
      </c>
      <c r="AY161" s="15">
        <f t="shared" si="213"/>
        <v>4</v>
      </c>
      <c r="AZ161" s="15" t="str">
        <f t="shared" si="213"/>
        <v/>
      </c>
      <c r="BA161" s="15" t="str">
        <f t="shared" si="213"/>
        <v/>
      </c>
      <c r="BB161" s="15" t="str">
        <f t="shared" si="213"/>
        <v/>
      </c>
      <c r="BC161" s="15">
        <f t="shared" si="213"/>
        <v>2</v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>
        <f t="shared" si="215"/>
        <v>24.285714285714285</v>
      </c>
      <c r="CO164" s="15">
        <f t="shared" si="215"/>
        <v>25.24369980614788</v>
      </c>
      <c r="CP164" s="15">
        <f t="shared" si="215"/>
        <v>33.105408727719727</v>
      </c>
      <c r="CQ164" s="15">
        <f t="shared" si="215"/>
        <v>34.406021155410905</v>
      </c>
      <c r="CR164" s="15">
        <f t="shared" si="215"/>
        <v>30.323631323631325</v>
      </c>
      <c r="CS164" s="15">
        <f t="shared" si="215"/>
        <v>36.427710843373497</v>
      </c>
      <c r="CT164" s="15" t="str">
        <f t="shared" si="215"/>
        <v/>
      </c>
      <c r="CU164" s="15">
        <f t="shared" si="215"/>
        <v>38.324468085106382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>
        <f t="shared" si="215"/>
        <v>44.016867469879521</v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>
        <f t="shared" si="216"/>
        <v>350</v>
      </c>
      <c r="CO165" s="27">
        <f t="shared" si="216"/>
        <v>3611</v>
      </c>
      <c r="CP165" s="27">
        <f t="shared" si="216"/>
        <v>3254</v>
      </c>
      <c r="CQ165" s="27">
        <f t="shared" si="216"/>
        <v>1229</v>
      </c>
      <c r="CR165" s="27">
        <f t="shared" si="216"/>
        <v>2886</v>
      </c>
      <c r="CS165" s="27">
        <f t="shared" si="216"/>
        <v>830</v>
      </c>
      <c r="CT165" s="27" t="str">
        <f t="shared" si="216"/>
        <v/>
      </c>
      <c r="CU165" s="27">
        <f t="shared" si="216"/>
        <v>188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>
        <f t="shared" si="216"/>
        <v>415</v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1" fitToHeight="3" orientation="landscape" r:id="rId1"/>
  <headerFooter alignWithMargins="0">
    <oddHeader>&amp;C&amp;"Arial,Gras"&amp;22Vente ONF - Pin maritime - A distance
15/10/2020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="85" zoomScaleNormal="85" zoomScaleSheetLayoutView="100" workbookViewId="0">
      <selection activeCell="O75" sqref="O75"/>
    </sheetView>
  </sheetViews>
  <sheetFormatPr baseColWidth="10" defaultColWidth="33.85546875" defaultRowHeight="12.75" x14ac:dyDescent="0.2"/>
  <cols>
    <col min="1" max="1" width="8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1.7109375" style="52" bestFit="1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2" t="s">
        <v>257</v>
      </c>
      <c r="B1" s="292"/>
      <c r="C1" s="292"/>
      <c r="D1" s="292"/>
      <c r="E1" s="226"/>
      <c r="F1" s="226"/>
    </row>
    <row r="2" spans="1:152" x14ac:dyDescent="0.2">
      <c r="A2" s="219"/>
      <c r="I2" s="52" t="s">
        <v>115</v>
      </c>
      <c r="J2" s="155">
        <f>MIN(K6:K110)</f>
        <v>0.1736111111111111</v>
      </c>
      <c r="K2" s="155"/>
      <c r="O2" s="155"/>
    </row>
    <row r="3" spans="1:152" x14ac:dyDescent="0.2">
      <c r="A3" s="223"/>
      <c r="B3" s="219"/>
      <c r="I3" s="52" t="s">
        <v>116</v>
      </c>
      <c r="J3" s="155">
        <f>MAX(K6:K110)</f>
        <v>2.1842105263157894</v>
      </c>
      <c r="K3" s="155"/>
    </row>
    <row r="4" spans="1:152" x14ac:dyDescent="0.2">
      <c r="A4" s="220"/>
      <c r="B4" s="220"/>
      <c r="C4" s="108"/>
      <c r="D4" s="220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2" t="s">
        <v>82</v>
      </c>
      <c r="B5" s="202" t="s">
        <v>28</v>
      </c>
      <c r="C5" s="218" t="s">
        <v>109</v>
      </c>
      <c r="D5" s="224" t="s">
        <v>1</v>
      </c>
      <c r="E5" s="224" t="s">
        <v>83</v>
      </c>
      <c r="F5" s="232" t="s">
        <v>93</v>
      </c>
      <c r="G5" s="233" t="s">
        <v>84</v>
      </c>
      <c r="H5" s="234" t="s">
        <v>193</v>
      </c>
      <c r="I5" s="233" t="s">
        <v>85</v>
      </c>
      <c r="J5" s="234" t="s">
        <v>164</v>
      </c>
      <c r="K5" s="235" t="s">
        <v>94</v>
      </c>
      <c r="L5" s="236" t="s">
        <v>86</v>
      </c>
      <c r="M5" s="235" t="s">
        <v>87</v>
      </c>
      <c r="N5" s="205" t="s">
        <v>0</v>
      </c>
      <c r="O5" s="202" t="s">
        <v>2</v>
      </c>
      <c r="P5" s="203" t="s">
        <v>88</v>
      </c>
      <c r="Q5" s="204" t="s">
        <v>89</v>
      </c>
      <c r="R5" s="204" t="s">
        <v>90</v>
      </c>
      <c r="S5" s="57"/>
      <c r="T5" s="122"/>
      <c r="EV5" s="108"/>
    </row>
    <row r="6" spans="1:152" s="7" customFormat="1" ht="12" customHeight="1" x14ac:dyDescent="0.2">
      <c r="A6" s="361">
        <v>1</v>
      </c>
      <c r="B6" s="360" t="s">
        <v>133</v>
      </c>
      <c r="C6" s="360" t="s">
        <v>107</v>
      </c>
      <c r="D6" s="360" t="s">
        <v>242</v>
      </c>
      <c r="E6" s="360" t="s">
        <v>40</v>
      </c>
      <c r="F6" s="361">
        <v>4.7300000000000004</v>
      </c>
      <c r="G6" s="361">
        <v>697</v>
      </c>
      <c r="H6" s="365">
        <v>147.35729327471091</v>
      </c>
      <c r="I6" s="361">
        <v>1148</v>
      </c>
      <c r="J6" s="365">
        <v>242.70613098144531</v>
      </c>
      <c r="K6" s="362">
        <v>1.6470588235294117</v>
      </c>
      <c r="L6" s="369">
        <v>51422</v>
      </c>
      <c r="M6" s="366">
        <v>44.792682926829265</v>
      </c>
      <c r="N6" s="360" t="s">
        <v>222</v>
      </c>
      <c r="O6" s="361">
        <v>5</v>
      </c>
      <c r="P6" s="369">
        <v>50540</v>
      </c>
      <c r="Q6" s="369">
        <v>50000</v>
      </c>
      <c r="R6" s="360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61">
        <v>2</v>
      </c>
      <c r="B7" s="360" t="s">
        <v>133</v>
      </c>
      <c r="C7" s="360" t="s">
        <v>107</v>
      </c>
      <c r="D7" s="360" t="s">
        <v>242</v>
      </c>
      <c r="E7" s="360" t="s">
        <v>40</v>
      </c>
      <c r="F7" s="361">
        <v>10</v>
      </c>
      <c r="G7" s="361">
        <v>824</v>
      </c>
      <c r="H7" s="365">
        <v>82.4</v>
      </c>
      <c r="I7" s="361">
        <v>1116</v>
      </c>
      <c r="J7" s="365">
        <v>111.59999847412109</v>
      </c>
      <c r="K7" s="362">
        <v>1.354368932038835</v>
      </c>
      <c r="L7" s="369">
        <v>49622</v>
      </c>
      <c r="M7" s="366">
        <v>44.464157706093189</v>
      </c>
      <c r="N7" s="360" t="s">
        <v>222</v>
      </c>
      <c r="O7" s="361">
        <v>3</v>
      </c>
      <c r="P7" s="369">
        <v>49100</v>
      </c>
      <c r="Q7" s="369">
        <v>0</v>
      </c>
      <c r="R7" s="360" t="s">
        <v>41</v>
      </c>
      <c r="S7" s="56"/>
    </row>
    <row r="8" spans="1:152" s="7" customFormat="1" ht="12" customHeight="1" x14ac:dyDescent="0.2">
      <c r="A8" s="361">
        <v>3</v>
      </c>
      <c r="B8" s="360" t="s">
        <v>133</v>
      </c>
      <c r="C8" s="360" t="s">
        <v>107</v>
      </c>
      <c r="D8" s="360" t="s">
        <v>242</v>
      </c>
      <c r="E8" s="360" t="s">
        <v>40</v>
      </c>
      <c r="F8" s="361">
        <v>7.83</v>
      </c>
      <c r="G8" s="361">
        <v>1231</v>
      </c>
      <c r="H8" s="365">
        <v>157.21583805806085</v>
      </c>
      <c r="I8" s="361">
        <v>1422</v>
      </c>
      <c r="J8" s="365">
        <v>181.60919189453125</v>
      </c>
      <c r="K8" s="362">
        <v>1.1551584077985377</v>
      </c>
      <c r="L8" s="369">
        <v>61100</v>
      </c>
      <c r="M8" s="366">
        <v>42.897327707454288</v>
      </c>
      <c r="N8" s="360" t="s">
        <v>167</v>
      </c>
      <c r="O8" s="361">
        <v>2</v>
      </c>
      <c r="P8" s="369">
        <v>0</v>
      </c>
      <c r="Q8" s="369">
        <v>0</v>
      </c>
      <c r="R8" s="360" t="s">
        <v>41</v>
      </c>
      <c r="S8" s="56"/>
    </row>
    <row r="9" spans="1:152" s="7" customFormat="1" ht="12" customHeight="1" x14ac:dyDescent="0.2">
      <c r="A9" s="361">
        <v>4</v>
      </c>
      <c r="B9" s="360" t="s">
        <v>133</v>
      </c>
      <c r="C9" s="360" t="s">
        <v>107</v>
      </c>
      <c r="D9" s="360" t="s">
        <v>242</v>
      </c>
      <c r="E9" s="360" t="s">
        <v>40</v>
      </c>
      <c r="F9" s="361">
        <v>8.6</v>
      </c>
      <c r="G9" s="361">
        <v>945</v>
      </c>
      <c r="H9" s="365">
        <v>109.88371605612662</v>
      </c>
      <c r="I9" s="361">
        <v>1585</v>
      </c>
      <c r="J9" s="365">
        <v>184.30232238769531</v>
      </c>
      <c r="K9" s="362">
        <v>1.6772486772486772</v>
      </c>
      <c r="L9" s="369">
        <v>71300</v>
      </c>
      <c r="M9" s="366">
        <v>44.98422712933754</v>
      </c>
      <c r="N9" s="360" t="s">
        <v>167</v>
      </c>
      <c r="O9" s="361">
        <v>2</v>
      </c>
      <c r="P9" s="369">
        <v>0</v>
      </c>
      <c r="Q9" s="369">
        <v>0</v>
      </c>
      <c r="R9" s="360" t="s">
        <v>41</v>
      </c>
      <c r="S9" s="56"/>
    </row>
    <row r="10" spans="1:152" s="7" customFormat="1" ht="12" customHeight="1" x14ac:dyDescent="0.2">
      <c r="A10" s="361">
        <v>5</v>
      </c>
      <c r="B10" s="360" t="s">
        <v>133</v>
      </c>
      <c r="C10" s="360" t="s">
        <v>107</v>
      </c>
      <c r="D10" s="360" t="s">
        <v>242</v>
      </c>
      <c r="E10" s="360" t="s">
        <v>184</v>
      </c>
      <c r="F10" s="361">
        <v>33.93</v>
      </c>
      <c r="G10" s="361">
        <v>2354</v>
      </c>
      <c r="H10" s="365">
        <v>69.378130823090913</v>
      </c>
      <c r="I10" s="361">
        <v>1194</v>
      </c>
      <c r="J10" s="365">
        <v>35.190097808837891</v>
      </c>
      <c r="K10" s="362">
        <v>0.50722175021240445</v>
      </c>
      <c r="L10" s="369">
        <v>40600</v>
      </c>
      <c r="M10" s="366">
        <v>34.003350083752096</v>
      </c>
      <c r="N10" s="360" t="s">
        <v>167</v>
      </c>
      <c r="O10" s="361">
        <v>5</v>
      </c>
      <c r="P10" s="369">
        <v>0</v>
      </c>
      <c r="Q10" s="369">
        <v>0</v>
      </c>
      <c r="R10" s="360" t="s">
        <v>41</v>
      </c>
      <c r="S10" s="56"/>
    </row>
    <row r="11" spans="1:152" s="7" customFormat="1" ht="12" customHeight="1" x14ac:dyDescent="0.2">
      <c r="A11" s="361">
        <v>6</v>
      </c>
      <c r="B11" s="360" t="s">
        <v>133</v>
      </c>
      <c r="C11" s="360" t="s">
        <v>107</v>
      </c>
      <c r="D11" s="360" t="s">
        <v>242</v>
      </c>
      <c r="E11" s="360" t="s">
        <v>40</v>
      </c>
      <c r="F11" s="361">
        <v>14.97</v>
      </c>
      <c r="G11" s="361">
        <v>1291</v>
      </c>
      <c r="H11" s="365">
        <v>86.239143418280847</v>
      </c>
      <c r="I11" s="361">
        <v>360</v>
      </c>
      <c r="J11" s="365">
        <v>24.048095703125</v>
      </c>
      <c r="K11" s="362">
        <v>0.27885360185902403</v>
      </c>
      <c r="L11" s="369">
        <v>10000</v>
      </c>
      <c r="M11" s="366">
        <v>27.777777777777779</v>
      </c>
      <c r="N11" s="360" t="s">
        <v>167</v>
      </c>
      <c r="O11" s="361">
        <v>3</v>
      </c>
      <c r="P11" s="369">
        <v>0</v>
      </c>
      <c r="Q11" s="369">
        <v>0</v>
      </c>
      <c r="R11" s="360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61">
        <v>7</v>
      </c>
      <c r="B12" s="360" t="s">
        <v>133</v>
      </c>
      <c r="C12" s="360" t="s">
        <v>107</v>
      </c>
      <c r="D12" s="360" t="s">
        <v>242</v>
      </c>
      <c r="E12" s="360" t="s">
        <v>142</v>
      </c>
      <c r="F12" s="361">
        <v>69.28</v>
      </c>
      <c r="G12" s="361">
        <v>6532</v>
      </c>
      <c r="H12" s="365">
        <v>94.284066326398019</v>
      </c>
      <c r="I12" s="361">
        <v>1694</v>
      </c>
      <c r="J12" s="365">
        <v>24.451501846313477</v>
      </c>
      <c r="K12" s="362">
        <v>0.2593386405388855</v>
      </c>
      <c r="L12" s="369">
        <v>43795</v>
      </c>
      <c r="M12" s="366">
        <v>25.853010625737898</v>
      </c>
      <c r="N12" s="360" t="s">
        <v>185</v>
      </c>
      <c r="O12" s="361">
        <v>3</v>
      </c>
      <c r="P12" s="369">
        <v>43620</v>
      </c>
      <c r="Q12" s="369">
        <v>0</v>
      </c>
      <c r="R12" s="360" t="s">
        <v>41</v>
      </c>
      <c r="S12" s="56"/>
    </row>
    <row r="13" spans="1:152" s="7" customFormat="1" ht="12" customHeight="1" x14ac:dyDescent="0.2">
      <c r="A13" s="361">
        <v>8</v>
      </c>
      <c r="B13" s="360" t="s">
        <v>133</v>
      </c>
      <c r="C13" s="360" t="s">
        <v>107</v>
      </c>
      <c r="D13" s="360" t="s">
        <v>202</v>
      </c>
      <c r="E13" s="360" t="s">
        <v>40</v>
      </c>
      <c r="F13" s="361">
        <v>3.4</v>
      </c>
      <c r="G13" s="361">
        <v>500</v>
      </c>
      <c r="H13" s="365">
        <v>147.05881940452298</v>
      </c>
      <c r="I13" s="361">
        <v>284</v>
      </c>
      <c r="J13" s="365">
        <v>83.529411315917969</v>
      </c>
      <c r="K13" s="362">
        <v>0.56799999999999995</v>
      </c>
      <c r="L13" s="369">
        <v>11500</v>
      </c>
      <c r="M13" s="366">
        <v>40.492957746478872</v>
      </c>
      <c r="N13" s="360" t="s">
        <v>167</v>
      </c>
      <c r="O13" s="361">
        <v>5</v>
      </c>
      <c r="P13" s="369">
        <v>0</v>
      </c>
      <c r="Q13" s="369">
        <v>0</v>
      </c>
      <c r="R13" s="360" t="s">
        <v>243</v>
      </c>
      <c r="S13" s="56"/>
    </row>
    <row r="14" spans="1:152" s="7" customFormat="1" ht="12" customHeight="1" x14ac:dyDescent="0.2">
      <c r="A14" s="361">
        <v>9</v>
      </c>
      <c r="B14" s="360" t="s">
        <v>133</v>
      </c>
      <c r="C14" s="360" t="s">
        <v>107</v>
      </c>
      <c r="D14" s="360" t="s">
        <v>216</v>
      </c>
      <c r="E14" s="360" t="s">
        <v>184</v>
      </c>
      <c r="F14" s="361">
        <v>3.54</v>
      </c>
      <c r="G14" s="361">
        <v>228</v>
      </c>
      <c r="H14" s="365">
        <v>64.406780355063191</v>
      </c>
      <c r="I14" s="361">
        <v>188</v>
      </c>
      <c r="J14" s="365">
        <v>53.107345581054688</v>
      </c>
      <c r="K14" s="362">
        <v>0.82456140350877194</v>
      </c>
      <c r="L14" s="369">
        <v>7205</v>
      </c>
      <c r="M14" s="366">
        <v>38.324468085106382</v>
      </c>
      <c r="N14" s="360" t="s">
        <v>166</v>
      </c>
      <c r="O14" s="361">
        <v>6</v>
      </c>
      <c r="P14" s="369">
        <v>7071</v>
      </c>
      <c r="Q14" s="369">
        <v>6250</v>
      </c>
      <c r="R14" s="360" t="s">
        <v>41</v>
      </c>
      <c r="S14" s="56"/>
      <c r="AI14" s="7">
        <f>IF('BLOC PM'!A10&lt;&gt;"",'BLOC PM'!A10,"")</f>
        <v>5</v>
      </c>
      <c r="EV14" s="7" t="s">
        <v>42</v>
      </c>
    </row>
    <row r="15" spans="1:152" s="7" customFormat="1" ht="12" customHeight="1" x14ac:dyDescent="0.2">
      <c r="A15" s="361">
        <v>10</v>
      </c>
      <c r="B15" s="360" t="s">
        <v>133</v>
      </c>
      <c r="C15" s="360" t="s">
        <v>107</v>
      </c>
      <c r="D15" s="360" t="s">
        <v>218</v>
      </c>
      <c r="E15" s="360" t="s">
        <v>40</v>
      </c>
      <c r="F15" s="361">
        <v>1.01</v>
      </c>
      <c r="G15" s="361">
        <v>184</v>
      </c>
      <c r="H15" s="365">
        <v>182.17821954196722</v>
      </c>
      <c r="I15" s="361">
        <v>306</v>
      </c>
      <c r="J15" s="365">
        <v>302.97030639648437</v>
      </c>
      <c r="K15" s="362">
        <v>1.6630434782608696</v>
      </c>
      <c r="L15" s="369">
        <v>13500</v>
      </c>
      <c r="M15" s="366">
        <v>44.117647058823529</v>
      </c>
      <c r="N15" s="360" t="s">
        <v>167</v>
      </c>
      <c r="O15" s="361">
        <v>3</v>
      </c>
      <c r="P15" s="369">
        <v>0</v>
      </c>
      <c r="Q15" s="369">
        <v>0</v>
      </c>
      <c r="R15" s="360" t="s">
        <v>41</v>
      </c>
      <c r="S15" s="56"/>
    </row>
    <row r="16" spans="1:152" s="7" customFormat="1" ht="12" customHeight="1" x14ac:dyDescent="0.2">
      <c r="A16" s="361">
        <v>11</v>
      </c>
      <c r="B16" s="360" t="s">
        <v>133</v>
      </c>
      <c r="C16" s="360" t="s">
        <v>107</v>
      </c>
      <c r="D16" s="360" t="s">
        <v>203</v>
      </c>
      <c r="E16" s="360" t="s">
        <v>40</v>
      </c>
      <c r="F16" s="361">
        <v>11.38</v>
      </c>
      <c r="G16" s="361">
        <v>1541</v>
      </c>
      <c r="H16" s="365">
        <v>135.41300391065127</v>
      </c>
      <c r="I16" s="361">
        <v>2242</v>
      </c>
      <c r="J16" s="365">
        <v>197.01229858398437</v>
      </c>
      <c r="K16" s="362">
        <v>1.4548994159636599</v>
      </c>
      <c r="L16" s="369">
        <v>100890</v>
      </c>
      <c r="M16" s="366">
        <v>45</v>
      </c>
      <c r="N16" s="360" t="s">
        <v>167</v>
      </c>
      <c r="O16" s="361">
        <v>1</v>
      </c>
      <c r="P16" s="369">
        <v>0</v>
      </c>
      <c r="Q16" s="369">
        <v>0</v>
      </c>
      <c r="R16" s="360" t="s">
        <v>41</v>
      </c>
      <c r="S16" s="56"/>
    </row>
    <row r="17" spans="1:19" s="7" customFormat="1" ht="12" customHeight="1" x14ac:dyDescent="0.2">
      <c r="A17" s="361">
        <v>12</v>
      </c>
      <c r="B17" s="360" t="s">
        <v>133</v>
      </c>
      <c r="C17" s="360" t="s">
        <v>107</v>
      </c>
      <c r="D17" s="360" t="s">
        <v>219</v>
      </c>
      <c r="E17" s="360" t="s">
        <v>40</v>
      </c>
      <c r="F17" s="361">
        <v>7.5</v>
      </c>
      <c r="G17" s="361">
        <v>999</v>
      </c>
      <c r="H17" s="365">
        <v>133.19999999999999</v>
      </c>
      <c r="I17" s="361">
        <v>1410</v>
      </c>
      <c r="J17" s="365">
        <v>188</v>
      </c>
      <c r="K17" s="362">
        <v>1.4114114114114114</v>
      </c>
      <c r="L17" s="369">
        <v>65000</v>
      </c>
      <c r="M17" s="366">
        <v>46.099290780141843</v>
      </c>
      <c r="N17" s="360" t="s">
        <v>167</v>
      </c>
      <c r="O17" s="361">
        <v>5</v>
      </c>
      <c r="P17" s="369">
        <v>0</v>
      </c>
      <c r="Q17" s="369">
        <v>0</v>
      </c>
      <c r="R17" s="360" t="s">
        <v>41</v>
      </c>
      <c r="S17" s="56"/>
    </row>
    <row r="18" spans="1:19" s="7" customFormat="1" ht="12" customHeight="1" x14ac:dyDescent="0.2">
      <c r="A18" s="361">
        <v>13</v>
      </c>
      <c r="B18" s="360" t="s">
        <v>133</v>
      </c>
      <c r="C18" s="360" t="s">
        <v>107</v>
      </c>
      <c r="D18" s="360" t="s">
        <v>244</v>
      </c>
      <c r="E18" s="360" t="s">
        <v>184</v>
      </c>
      <c r="F18" s="361">
        <v>40.520000000000003</v>
      </c>
      <c r="G18" s="361">
        <v>1640</v>
      </c>
      <c r="H18" s="365">
        <v>40.473839621731159</v>
      </c>
      <c r="I18" s="361">
        <v>920</v>
      </c>
      <c r="J18" s="365">
        <v>22.704837799072266</v>
      </c>
      <c r="K18" s="362">
        <v>0.56097560975609762</v>
      </c>
      <c r="L18" s="369">
        <v>32207</v>
      </c>
      <c r="M18" s="366">
        <v>35.007608695652173</v>
      </c>
      <c r="N18" s="360" t="s">
        <v>168</v>
      </c>
      <c r="O18" s="361">
        <v>5</v>
      </c>
      <c r="P18" s="369">
        <v>31340</v>
      </c>
      <c r="Q18" s="369">
        <v>30380</v>
      </c>
      <c r="R18" s="360" t="s">
        <v>41</v>
      </c>
      <c r="S18" s="56"/>
    </row>
    <row r="19" spans="1:19" s="7" customFormat="1" ht="12" customHeight="1" x14ac:dyDescent="0.2">
      <c r="A19" s="361">
        <v>14</v>
      </c>
      <c r="B19" s="360" t="s">
        <v>133</v>
      </c>
      <c r="C19" s="360" t="s">
        <v>107</v>
      </c>
      <c r="D19" s="360" t="s">
        <v>206</v>
      </c>
      <c r="E19" s="360" t="s">
        <v>113</v>
      </c>
      <c r="F19" s="361">
        <v>16.21</v>
      </c>
      <c r="G19" s="361">
        <v>2016</v>
      </c>
      <c r="H19" s="365">
        <v>124.3676812993222</v>
      </c>
      <c r="I19" s="361">
        <v>350</v>
      </c>
      <c r="J19" s="365">
        <v>21.591611862182617</v>
      </c>
      <c r="K19" s="362">
        <v>0.1736111111111111</v>
      </c>
      <c r="L19" s="369">
        <v>8500</v>
      </c>
      <c r="M19" s="366">
        <v>24.285714285714285</v>
      </c>
      <c r="N19" s="360" t="s">
        <v>166</v>
      </c>
      <c r="O19" s="361">
        <v>5</v>
      </c>
      <c r="P19" s="369">
        <v>7805</v>
      </c>
      <c r="Q19" s="369">
        <v>7477</v>
      </c>
      <c r="R19" s="360" t="s">
        <v>41</v>
      </c>
      <c r="S19" s="56"/>
    </row>
    <row r="20" spans="1:19" s="7" customFormat="1" ht="12" customHeight="1" x14ac:dyDescent="0.2">
      <c r="A20" s="361">
        <v>15</v>
      </c>
      <c r="B20" s="360" t="s">
        <v>133</v>
      </c>
      <c r="C20" s="360" t="s">
        <v>107</v>
      </c>
      <c r="D20" s="360" t="s">
        <v>220</v>
      </c>
      <c r="E20" s="360" t="s">
        <v>184</v>
      </c>
      <c r="F20" s="361">
        <v>17.07</v>
      </c>
      <c r="G20" s="361">
        <v>1843</v>
      </c>
      <c r="H20" s="365">
        <v>107.96719583766686</v>
      </c>
      <c r="I20" s="361">
        <v>749</v>
      </c>
      <c r="J20" s="365">
        <v>43.878150939941406</v>
      </c>
      <c r="K20" s="362">
        <v>0.40640260444926751</v>
      </c>
      <c r="L20" s="369">
        <v>26280</v>
      </c>
      <c r="M20" s="366">
        <v>35.086782376502001</v>
      </c>
      <c r="N20" s="360" t="s">
        <v>213</v>
      </c>
      <c r="O20" s="361">
        <v>8</v>
      </c>
      <c r="P20" s="369">
        <v>24243</v>
      </c>
      <c r="Q20" s="369">
        <v>24070</v>
      </c>
      <c r="R20" s="360" t="s">
        <v>41</v>
      </c>
      <c r="S20" s="56"/>
    </row>
    <row r="21" spans="1:19" s="7" customFormat="1" ht="12" customHeight="1" x14ac:dyDescent="0.2">
      <c r="A21" s="361">
        <v>16</v>
      </c>
      <c r="B21" s="360" t="s">
        <v>133</v>
      </c>
      <c r="C21" s="360" t="s">
        <v>107</v>
      </c>
      <c r="D21" s="360" t="s">
        <v>245</v>
      </c>
      <c r="E21" s="360" t="s">
        <v>40</v>
      </c>
      <c r="F21" s="361">
        <v>13.75</v>
      </c>
      <c r="G21" s="361">
        <v>3286</v>
      </c>
      <c r="H21" s="365">
        <v>238.98181818181817</v>
      </c>
      <c r="I21" s="361">
        <v>3051</v>
      </c>
      <c r="J21" s="365">
        <v>221.89091491699219</v>
      </c>
      <c r="K21" s="362">
        <v>0.92848447961046865</v>
      </c>
      <c r="L21" s="369">
        <v>140000</v>
      </c>
      <c r="M21" s="366">
        <v>45.886594559160933</v>
      </c>
      <c r="N21" s="360" t="s">
        <v>167</v>
      </c>
      <c r="O21" s="361">
        <v>5</v>
      </c>
      <c r="P21" s="369">
        <v>0</v>
      </c>
      <c r="Q21" s="369">
        <v>0</v>
      </c>
      <c r="R21" s="360" t="s">
        <v>41</v>
      </c>
      <c r="S21" s="56"/>
    </row>
    <row r="22" spans="1:19" s="7" customFormat="1" ht="12" customHeight="1" x14ac:dyDescent="0.2">
      <c r="A22" s="361">
        <v>17</v>
      </c>
      <c r="B22" s="360" t="s">
        <v>133</v>
      </c>
      <c r="C22" s="360" t="s">
        <v>107</v>
      </c>
      <c r="D22" s="360" t="s">
        <v>245</v>
      </c>
      <c r="E22" s="360" t="s">
        <v>184</v>
      </c>
      <c r="F22" s="361">
        <v>27.26</v>
      </c>
      <c r="G22" s="361">
        <v>843</v>
      </c>
      <c r="H22" s="365">
        <v>30.924431141671292</v>
      </c>
      <c r="I22" s="361">
        <v>343</v>
      </c>
      <c r="J22" s="365">
        <v>12.582538604736328</v>
      </c>
      <c r="K22" s="362">
        <v>0.40688018979833929</v>
      </c>
      <c r="L22" s="369">
        <v>13500</v>
      </c>
      <c r="M22" s="366">
        <v>39.358600583090379</v>
      </c>
      <c r="N22" s="360" t="s">
        <v>167</v>
      </c>
      <c r="O22" s="361">
        <v>4</v>
      </c>
      <c r="P22" s="369">
        <v>0</v>
      </c>
      <c r="Q22" s="369">
        <v>0</v>
      </c>
      <c r="R22" s="360" t="s">
        <v>41</v>
      </c>
      <c r="S22" s="56"/>
    </row>
    <row r="23" spans="1:19" s="7" customFormat="1" ht="12" customHeight="1" x14ac:dyDescent="0.2">
      <c r="A23" s="361">
        <v>18</v>
      </c>
      <c r="B23" s="360" t="s">
        <v>133</v>
      </c>
      <c r="C23" s="360" t="s">
        <v>107</v>
      </c>
      <c r="D23" s="360" t="s">
        <v>246</v>
      </c>
      <c r="E23" s="360" t="s">
        <v>180</v>
      </c>
      <c r="F23" s="361">
        <v>13.47</v>
      </c>
      <c r="G23" s="361">
        <v>1652</v>
      </c>
      <c r="H23" s="365">
        <v>122.6429077394811</v>
      </c>
      <c r="I23" s="361">
        <v>469</v>
      </c>
      <c r="J23" s="365">
        <v>34.818115234375</v>
      </c>
      <c r="K23" s="362">
        <v>0.28389830508474578</v>
      </c>
      <c r="L23" s="369">
        <v>12200</v>
      </c>
      <c r="M23" s="366">
        <v>26.012793176972281</v>
      </c>
      <c r="N23" s="360" t="s">
        <v>167</v>
      </c>
      <c r="O23" s="361">
        <v>2</v>
      </c>
      <c r="P23" s="369">
        <v>0</v>
      </c>
      <c r="Q23" s="369">
        <v>0</v>
      </c>
      <c r="R23" s="360" t="s">
        <v>41</v>
      </c>
      <c r="S23" s="56"/>
    </row>
    <row r="24" spans="1:19" s="7" customFormat="1" ht="12" customHeight="1" x14ac:dyDescent="0.2">
      <c r="A24" s="361">
        <v>19</v>
      </c>
      <c r="B24" s="360" t="s">
        <v>133</v>
      </c>
      <c r="C24" s="360" t="s">
        <v>107</v>
      </c>
      <c r="D24" s="360" t="s">
        <v>204</v>
      </c>
      <c r="E24" s="360" t="s">
        <v>40</v>
      </c>
      <c r="F24" s="361">
        <v>4.8899999999999997</v>
      </c>
      <c r="G24" s="361">
        <v>997</v>
      </c>
      <c r="H24" s="365">
        <v>203.88548613939656</v>
      </c>
      <c r="I24" s="361">
        <v>1165</v>
      </c>
      <c r="J24" s="365">
        <v>238.24131774902344</v>
      </c>
      <c r="K24" s="362">
        <v>1.168505516549649</v>
      </c>
      <c r="L24" s="369">
        <v>52400</v>
      </c>
      <c r="M24" s="366">
        <v>44.978540772532192</v>
      </c>
      <c r="N24" s="360" t="s">
        <v>167</v>
      </c>
      <c r="O24" s="361">
        <v>4</v>
      </c>
      <c r="P24" s="369">
        <v>0</v>
      </c>
      <c r="Q24" s="369">
        <v>0</v>
      </c>
      <c r="R24" s="360" t="s">
        <v>41</v>
      </c>
      <c r="S24" s="56"/>
    </row>
    <row r="25" spans="1:19" s="7" customFormat="1" ht="12" customHeight="1" x14ac:dyDescent="0.2">
      <c r="A25" s="361">
        <v>20</v>
      </c>
      <c r="B25" s="360" t="s">
        <v>133</v>
      </c>
      <c r="C25" s="360" t="s">
        <v>107</v>
      </c>
      <c r="D25" s="360" t="s">
        <v>204</v>
      </c>
      <c r="E25" s="360" t="s">
        <v>40</v>
      </c>
      <c r="F25" s="361">
        <v>5.65</v>
      </c>
      <c r="G25" s="361">
        <v>1585</v>
      </c>
      <c r="H25" s="365">
        <v>280.53096871619152</v>
      </c>
      <c r="I25" s="361">
        <v>1863</v>
      </c>
      <c r="J25" s="365">
        <v>329.7344970703125</v>
      </c>
      <c r="K25" s="362">
        <v>1.1753943217665614</v>
      </c>
      <c r="L25" s="369">
        <v>83800</v>
      </c>
      <c r="M25" s="366">
        <v>44.981213097155127</v>
      </c>
      <c r="N25" s="360" t="s">
        <v>167</v>
      </c>
      <c r="O25" s="361">
        <v>4</v>
      </c>
      <c r="P25" s="369">
        <v>0</v>
      </c>
      <c r="Q25" s="369">
        <v>0</v>
      </c>
      <c r="R25" s="360" t="s">
        <v>41</v>
      </c>
      <c r="S25" s="56"/>
    </row>
    <row r="26" spans="1:19" s="7" customFormat="1" ht="12" customHeight="1" x14ac:dyDescent="0.2">
      <c r="A26" s="361">
        <v>21</v>
      </c>
      <c r="B26" s="360" t="s">
        <v>133</v>
      </c>
      <c r="C26" s="360" t="s">
        <v>107</v>
      </c>
      <c r="D26" s="360" t="s">
        <v>204</v>
      </c>
      <c r="E26" s="360" t="s">
        <v>40</v>
      </c>
      <c r="F26" s="361">
        <v>9.5</v>
      </c>
      <c r="G26" s="361">
        <v>2230</v>
      </c>
      <c r="H26" s="365">
        <v>234.73684210526315</v>
      </c>
      <c r="I26" s="361">
        <v>1254</v>
      </c>
      <c r="J26" s="365">
        <v>132</v>
      </c>
      <c r="K26" s="362">
        <v>0.56233183856502245</v>
      </c>
      <c r="L26" s="369">
        <v>45150</v>
      </c>
      <c r="M26" s="366">
        <v>36.004784688995215</v>
      </c>
      <c r="N26" s="360" t="s">
        <v>167</v>
      </c>
      <c r="O26" s="361">
        <v>3</v>
      </c>
      <c r="P26" s="369">
        <v>0</v>
      </c>
      <c r="Q26" s="369">
        <v>0</v>
      </c>
      <c r="R26" s="360" t="s">
        <v>41</v>
      </c>
      <c r="S26" s="56"/>
    </row>
    <row r="27" spans="1:19" s="7" customFormat="1" ht="12" customHeight="1" x14ac:dyDescent="0.2">
      <c r="A27" s="361">
        <v>22</v>
      </c>
      <c r="B27" s="360" t="s">
        <v>133</v>
      </c>
      <c r="C27" s="360" t="s">
        <v>107</v>
      </c>
      <c r="D27" s="360" t="s">
        <v>223</v>
      </c>
      <c r="E27" s="360" t="s">
        <v>40</v>
      </c>
      <c r="F27" s="361">
        <v>9.85</v>
      </c>
      <c r="G27" s="361">
        <v>1456</v>
      </c>
      <c r="H27" s="365">
        <v>147.81725315859825</v>
      </c>
      <c r="I27" s="361">
        <v>2097</v>
      </c>
      <c r="J27" s="365">
        <v>212.89338684082031</v>
      </c>
      <c r="K27" s="362">
        <v>1.4402472527472527</v>
      </c>
      <c r="L27" s="369">
        <v>94365</v>
      </c>
      <c r="M27" s="366">
        <v>45</v>
      </c>
      <c r="N27" s="360" t="s">
        <v>167</v>
      </c>
      <c r="O27" s="361">
        <v>5</v>
      </c>
      <c r="P27" s="369">
        <v>0</v>
      </c>
      <c r="Q27" s="369">
        <v>0</v>
      </c>
      <c r="R27" s="360" t="s">
        <v>41</v>
      </c>
      <c r="S27" s="56"/>
    </row>
    <row r="28" spans="1:19" s="7" customFormat="1" ht="12" customHeight="1" x14ac:dyDescent="0.2">
      <c r="A28" s="361">
        <v>23</v>
      </c>
      <c r="B28" s="360" t="s">
        <v>133</v>
      </c>
      <c r="C28" s="360" t="s">
        <v>107</v>
      </c>
      <c r="D28" s="360" t="s">
        <v>247</v>
      </c>
      <c r="E28" s="360" t="s">
        <v>180</v>
      </c>
      <c r="F28" s="361">
        <v>8.42</v>
      </c>
      <c r="G28" s="361">
        <v>908</v>
      </c>
      <c r="H28" s="365">
        <v>107.83847883284763</v>
      </c>
      <c r="I28" s="361">
        <v>361</v>
      </c>
      <c r="J28" s="365">
        <v>42.874107360839844</v>
      </c>
      <c r="K28" s="362">
        <v>0.3975770925110132</v>
      </c>
      <c r="L28" s="369">
        <v>11913</v>
      </c>
      <c r="M28" s="366">
        <v>33</v>
      </c>
      <c r="N28" s="360" t="s">
        <v>167</v>
      </c>
      <c r="O28" s="361">
        <v>6</v>
      </c>
      <c r="P28" s="369">
        <v>0</v>
      </c>
      <c r="Q28" s="369">
        <v>0</v>
      </c>
      <c r="R28" s="360" t="s">
        <v>41</v>
      </c>
      <c r="S28" s="56"/>
    </row>
    <row r="29" spans="1:19" s="7" customFormat="1" ht="12" customHeight="1" x14ac:dyDescent="0.2">
      <c r="A29" s="361">
        <v>24</v>
      </c>
      <c r="B29" s="360" t="s">
        <v>133</v>
      </c>
      <c r="C29" s="360" t="s">
        <v>107</v>
      </c>
      <c r="D29" s="360" t="s">
        <v>209</v>
      </c>
      <c r="E29" s="360" t="s">
        <v>40</v>
      </c>
      <c r="F29" s="361">
        <v>7.16</v>
      </c>
      <c r="G29" s="361">
        <v>1874</v>
      </c>
      <c r="H29" s="365">
        <v>261.73184915322776</v>
      </c>
      <c r="I29" s="361">
        <v>2036</v>
      </c>
      <c r="J29" s="365">
        <v>284.3575439453125</v>
      </c>
      <c r="K29" s="362">
        <v>1.0864461045891143</v>
      </c>
      <c r="L29" s="369">
        <v>87500</v>
      </c>
      <c r="M29" s="366">
        <v>42.976424361493123</v>
      </c>
      <c r="N29" s="360" t="s">
        <v>167</v>
      </c>
      <c r="O29" s="361">
        <v>3</v>
      </c>
      <c r="P29" s="369">
        <v>0</v>
      </c>
      <c r="Q29" s="369">
        <v>0</v>
      </c>
      <c r="R29" s="360" t="s">
        <v>41</v>
      </c>
      <c r="S29" s="56"/>
    </row>
    <row r="30" spans="1:19" s="7" customFormat="1" ht="12" customHeight="1" x14ac:dyDescent="0.2">
      <c r="A30" s="361">
        <v>25</v>
      </c>
      <c r="B30" s="360" t="s">
        <v>133</v>
      </c>
      <c r="C30" s="360" t="s">
        <v>107</v>
      </c>
      <c r="D30" s="360" t="s">
        <v>209</v>
      </c>
      <c r="E30" s="360" t="s">
        <v>40</v>
      </c>
      <c r="F30" s="361">
        <v>7.13</v>
      </c>
      <c r="G30" s="361">
        <v>1349</v>
      </c>
      <c r="H30" s="365">
        <v>189.20055797303149</v>
      </c>
      <c r="I30" s="361">
        <v>1828</v>
      </c>
      <c r="J30" s="365">
        <v>256.3814697265625</v>
      </c>
      <c r="K30" s="362">
        <v>1.3550778354336546</v>
      </c>
      <c r="L30" s="369">
        <v>81000</v>
      </c>
      <c r="M30" s="366">
        <v>44.310722100656456</v>
      </c>
      <c r="N30" s="360" t="s">
        <v>167</v>
      </c>
      <c r="O30" s="361">
        <v>2</v>
      </c>
      <c r="P30" s="369">
        <v>0</v>
      </c>
      <c r="Q30" s="369">
        <v>0</v>
      </c>
      <c r="R30" s="360" t="s">
        <v>41</v>
      </c>
      <c r="S30" s="56"/>
    </row>
    <row r="31" spans="1:19" s="7" customFormat="1" ht="12" customHeight="1" x14ac:dyDescent="0.2">
      <c r="A31" s="361">
        <v>26</v>
      </c>
      <c r="B31" s="360" t="s">
        <v>133</v>
      </c>
      <c r="C31" s="360" t="s">
        <v>107</v>
      </c>
      <c r="D31" s="360" t="s">
        <v>225</v>
      </c>
      <c r="E31" s="360" t="s">
        <v>224</v>
      </c>
      <c r="F31" s="361">
        <v>9.0500000000000007</v>
      </c>
      <c r="G31" s="361">
        <v>190</v>
      </c>
      <c r="H31" s="365">
        <v>20.994474695648812</v>
      </c>
      <c r="I31" s="361">
        <v>415</v>
      </c>
      <c r="J31" s="365">
        <v>45.856353759765625</v>
      </c>
      <c r="K31" s="362">
        <v>2.1842105263157894</v>
      </c>
      <c r="L31" s="369">
        <v>18267</v>
      </c>
      <c r="M31" s="366">
        <v>44.016867469879521</v>
      </c>
      <c r="N31" s="360" t="s">
        <v>248</v>
      </c>
      <c r="O31" s="361">
        <v>2</v>
      </c>
      <c r="P31" s="369">
        <v>0</v>
      </c>
      <c r="Q31" s="369">
        <v>0</v>
      </c>
      <c r="R31" s="360" t="s">
        <v>41</v>
      </c>
      <c r="S31" s="56"/>
    </row>
    <row r="32" spans="1:19" s="7" customFormat="1" ht="12" customHeight="1" x14ac:dyDescent="0.2">
      <c r="A32" s="361">
        <v>27</v>
      </c>
      <c r="B32" s="360" t="s">
        <v>133</v>
      </c>
      <c r="C32" s="360" t="s">
        <v>107</v>
      </c>
      <c r="D32" s="360" t="s">
        <v>225</v>
      </c>
      <c r="E32" s="360" t="s">
        <v>184</v>
      </c>
      <c r="F32" s="361">
        <v>23.55</v>
      </c>
      <c r="G32" s="361">
        <v>1182</v>
      </c>
      <c r="H32" s="365">
        <v>50.191084428567237</v>
      </c>
      <c r="I32" s="361">
        <v>696</v>
      </c>
      <c r="J32" s="365">
        <v>29.554141998291016</v>
      </c>
      <c r="K32" s="362">
        <v>0.58883248730964466</v>
      </c>
      <c r="L32" s="369">
        <v>24367</v>
      </c>
      <c r="M32" s="366">
        <v>35.010057471264368</v>
      </c>
      <c r="N32" s="360" t="s">
        <v>168</v>
      </c>
      <c r="O32" s="361">
        <v>4</v>
      </c>
      <c r="P32" s="369">
        <v>23670</v>
      </c>
      <c r="Q32" s="369">
        <v>0</v>
      </c>
      <c r="R32" s="360" t="s">
        <v>41</v>
      </c>
      <c r="S32" s="56"/>
    </row>
    <row r="33" spans="1:35" s="7" customFormat="1" ht="12" customHeight="1" x14ac:dyDescent="0.2">
      <c r="A33" s="361">
        <v>28</v>
      </c>
      <c r="B33" s="360" t="s">
        <v>133</v>
      </c>
      <c r="C33" s="360" t="s">
        <v>107</v>
      </c>
      <c r="D33" s="360" t="s">
        <v>225</v>
      </c>
      <c r="E33" s="360" t="s">
        <v>180</v>
      </c>
      <c r="F33" s="361">
        <v>23.55</v>
      </c>
      <c r="G33" s="361">
        <v>1182</v>
      </c>
      <c r="H33" s="365">
        <v>50.191084428567237</v>
      </c>
      <c r="I33" s="361">
        <v>696</v>
      </c>
      <c r="J33" s="365">
        <v>29.554141998291016</v>
      </c>
      <c r="K33" s="362">
        <v>0.58883248730964466</v>
      </c>
      <c r="L33" s="369">
        <v>11230</v>
      </c>
      <c r="M33" s="366">
        <v>16.135057471264368</v>
      </c>
      <c r="N33" s="360" t="s">
        <v>213</v>
      </c>
      <c r="O33" s="361">
        <v>3</v>
      </c>
      <c r="P33" s="369">
        <v>9010</v>
      </c>
      <c r="Q33" s="369">
        <v>0</v>
      </c>
      <c r="R33" s="360" t="s">
        <v>41</v>
      </c>
      <c r="S33" s="56"/>
    </row>
    <row r="34" spans="1:35" s="7" customFormat="1" ht="12" customHeight="1" x14ac:dyDescent="0.2">
      <c r="A34" s="361">
        <v>29</v>
      </c>
      <c r="B34" s="360" t="s">
        <v>133</v>
      </c>
      <c r="C34" s="360" t="s">
        <v>107</v>
      </c>
      <c r="D34" s="360" t="s">
        <v>208</v>
      </c>
      <c r="E34" s="360" t="s">
        <v>184</v>
      </c>
      <c r="F34" s="361">
        <v>55.04</v>
      </c>
      <c r="G34" s="361">
        <v>3769</v>
      </c>
      <c r="H34" s="365">
        <v>68.477469791188298</v>
      </c>
      <c r="I34" s="361">
        <v>1759</v>
      </c>
      <c r="J34" s="365">
        <v>31.958574295043945</v>
      </c>
      <c r="K34" s="362">
        <v>0.4667020429822234</v>
      </c>
      <c r="L34" s="369">
        <v>65000</v>
      </c>
      <c r="M34" s="366">
        <v>36.952814098919838</v>
      </c>
      <c r="N34" s="360" t="s">
        <v>167</v>
      </c>
      <c r="O34" s="361">
        <v>3</v>
      </c>
      <c r="P34" s="369">
        <v>0</v>
      </c>
      <c r="Q34" s="369">
        <v>0</v>
      </c>
      <c r="R34" s="360" t="s">
        <v>41</v>
      </c>
      <c r="S34" s="56"/>
    </row>
    <row r="35" spans="1:35" s="7" customFormat="1" ht="12" customHeight="1" x14ac:dyDescent="0.2">
      <c r="A35" s="361">
        <v>30</v>
      </c>
      <c r="B35" s="360" t="s">
        <v>133</v>
      </c>
      <c r="C35" s="360" t="s">
        <v>107</v>
      </c>
      <c r="D35" s="360" t="s">
        <v>227</v>
      </c>
      <c r="E35" s="360" t="s">
        <v>40</v>
      </c>
      <c r="F35" s="361">
        <v>2.29</v>
      </c>
      <c r="G35" s="361">
        <v>216</v>
      </c>
      <c r="H35" s="365">
        <v>94.323145676044746</v>
      </c>
      <c r="I35" s="361">
        <v>259</v>
      </c>
      <c r="J35" s="365">
        <v>113.10044097900391</v>
      </c>
      <c r="K35" s="362">
        <v>1.1990740740740742</v>
      </c>
      <c r="L35" s="369">
        <v>11411</v>
      </c>
      <c r="M35" s="366">
        <v>44.057915057915061</v>
      </c>
      <c r="N35" s="360" t="s">
        <v>249</v>
      </c>
      <c r="O35" s="361">
        <v>4</v>
      </c>
      <c r="P35" s="369">
        <v>10900</v>
      </c>
      <c r="Q35" s="369">
        <v>0</v>
      </c>
      <c r="R35" s="360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61">
        <v>31</v>
      </c>
      <c r="B36" s="360" t="s">
        <v>133</v>
      </c>
      <c r="C36" s="360" t="s">
        <v>107</v>
      </c>
      <c r="D36" s="360" t="s">
        <v>250</v>
      </c>
      <c r="E36" s="360" t="s">
        <v>184</v>
      </c>
      <c r="F36" s="361">
        <v>14.09</v>
      </c>
      <c r="G36" s="361">
        <v>1221</v>
      </c>
      <c r="H36" s="365">
        <v>86.65720275210505</v>
      </c>
      <c r="I36" s="361">
        <v>716</v>
      </c>
      <c r="J36" s="365">
        <v>50.816181182861328</v>
      </c>
      <c r="K36" s="362">
        <v>0.58640458640458637</v>
      </c>
      <c r="L36" s="369">
        <v>26134</v>
      </c>
      <c r="M36" s="366">
        <v>36.5</v>
      </c>
      <c r="N36" s="360" t="s">
        <v>167</v>
      </c>
      <c r="O36" s="361">
        <v>2</v>
      </c>
      <c r="P36" s="369">
        <v>0</v>
      </c>
      <c r="Q36" s="369">
        <v>0</v>
      </c>
      <c r="R36" s="360" t="s">
        <v>41</v>
      </c>
      <c r="S36" s="56"/>
    </row>
    <row r="37" spans="1:35" s="7" customFormat="1" ht="12" customHeight="1" x14ac:dyDescent="0.2">
      <c r="A37" s="361">
        <v>32</v>
      </c>
      <c r="B37" s="360" t="s">
        <v>133</v>
      </c>
      <c r="C37" s="360" t="s">
        <v>107</v>
      </c>
      <c r="D37" s="360" t="s">
        <v>251</v>
      </c>
      <c r="E37" s="360" t="s">
        <v>40</v>
      </c>
      <c r="F37" s="361">
        <v>3.54</v>
      </c>
      <c r="G37" s="361">
        <v>764</v>
      </c>
      <c r="H37" s="365">
        <v>215.81921136521174</v>
      </c>
      <c r="I37" s="361">
        <v>939</v>
      </c>
      <c r="J37" s="365">
        <v>265.25424194335937</v>
      </c>
      <c r="K37" s="362">
        <v>1.2290575916230366</v>
      </c>
      <c r="L37" s="369">
        <v>42106</v>
      </c>
      <c r="M37" s="366">
        <v>44.841320553780619</v>
      </c>
      <c r="N37" s="360" t="s">
        <v>249</v>
      </c>
      <c r="O37" s="361">
        <v>4</v>
      </c>
      <c r="P37" s="369">
        <v>42020</v>
      </c>
      <c r="Q37" s="369">
        <v>0</v>
      </c>
      <c r="R37" s="360" t="s">
        <v>41</v>
      </c>
      <c r="S37" s="56"/>
    </row>
    <row r="38" spans="1:35" s="7" customFormat="1" ht="12" customHeight="1" x14ac:dyDescent="0.2">
      <c r="A38" s="361">
        <v>33</v>
      </c>
      <c r="B38" s="360" t="s">
        <v>133</v>
      </c>
      <c r="C38" s="360" t="s">
        <v>107</v>
      </c>
      <c r="D38" s="360" t="s">
        <v>91</v>
      </c>
      <c r="E38" s="360" t="s">
        <v>40</v>
      </c>
      <c r="F38" s="361">
        <v>6.88</v>
      </c>
      <c r="G38" s="361">
        <v>1248</v>
      </c>
      <c r="H38" s="365">
        <v>181.39534581990554</v>
      </c>
      <c r="I38" s="361">
        <v>1282</v>
      </c>
      <c r="J38" s="365">
        <v>186.33720397949219</v>
      </c>
      <c r="K38" s="362">
        <v>1.0272435897435896</v>
      </c>
      <c r="L38" s="369">
        <v>56410</v>
      </c>
      <c r="M38" s="366">
        <v>44.001560062402497</v>
      </c>
      <c r="N38" s="360" t="s">
        <v>182</v>
      </c>
      <c r="O38" s="361">
        <v>3</v>
      </c>
      <c r="P38" s="369">
        <v>51250</v>
      </c>
      <c r="Q38" s="369">
        <v>0</v>
      </c>
      <c r="R38" s="360" t="s">
        <v>41</v>
      </c>
      <c r="S38" s="56"/>
    </row>
    <row r="39" spans="1:35" s="7" customFormat="1" ht="12" customHeight="1" x14ac:dyDescent="0.2">
      <c r="A39" s="361">
        <v>34</v>
      </c>
      <c r="B39" s="360" t="s">
        <v>128</v>
      </c>
      <c r="C39" s="360" t="s">
        <v>107</v>
      </c>
      <c r="D39" s="360" t="s">
        <v>252</v>
      </c>
      <c r="E39" s="360" t="s">
        <v>40</v>
      </c>
      <c r="F39" s="361">
        <v>6.32</v>
      </c>
      <c r="G39" s="361">
        <v>1037</v>
      </c>
      <c r="H39" s="365">
        <v>164.08227402427389</v>
      </c>
      <c r="I39" s="361">
        <v>976</v>
      </c>
      <c r="J39" s="365">
        <v>154.43037414550781</v>
      </c>
      <c r="K39" s="362">
        <v>0.94117647058823528</v>
      </c>
      <c r="L39" s="369">
        <v>41010</v>
      </c>
      <c r="M39" s="366">
        <v>42.018442622950822</v>
      </c>
      <c r="N39" s="360" t="s">
        <v>182</v>
      </c>
      <c r="O39" s="361">
        <v>4</v>
      </c>
      <c r="P39" s="369">
        <v>40650</v>
      </c>
      <c r="Q39" s="369">
        <v>0</v>
      </c>
      <c r="R39" s="360" t="s">
        <v>41</v>
      </c>
      <c r="S39" s="56"/>
    </row>
    <row r="40" spans="1:35" s="7" customFormat="1" ht="12" customHeight="1" x14ac:dyDescent="0.2">
      <c r="A40" s="361">
        <v>35</v>
      </c>
      <c r="B40" s="360" t="s">
        <v>128</v>
      </c>
      <c r="C40" s="360" t="s">
        <v>107</v>
      </c>
      <c r="D40" s="360" t="s">
        <v>252</v>
      </c>
      <c r="E40" s="360" t="s">
        <v>40</v>
      </c>
      <c r="F40" s="361">
        <v>7.84</v>
      </c>
      <c r="G40" s="361">
        <v>2105</v>
      </c>
      <c r="H40" s="365">
        <v>268.49489273353709</v>
      </c>
      <c r="I40" s="361">
        <v>1615</v>
      </c>
      <c r="J40" s="365">
        <v>205.99488830566406</v>
      </c>
      <c r="K40" s="362">
        <v>0.76722090261282661</v>
      </c>
      <c r="L40" s="369">
        <v>64500</v>
      </c>
      <c r="M40" s="366">
        <v>39.93808049535604</v>
      </c>
      <c r="N40" s="360" t="s">
        <v>167</v>
      </c>
      <c r="O40" s="361">
        <v>4</v>
      </c>
      <c r="P40" s="369">
        <v>0</v>
      </c>
      <c r="Q40" s="369">
        <v>0</v>
      </c>
      <c r="R40" s="360" t="s">
        <v>41</v>
      </c>
      <c r="S40" s="56"/>
    </row>
    <row r="41" spans="1:35" s="7" customFormat="1" ht="12" customHeight="1" x14ac:dyDescent="0.2">
      <c r="A41" s="361">
        <v>36</v>
      </c>
      <c r="B41" s="360" t="s">
        <v>128</v>
      </c>
      <c r="C41" s="360" t="s">
        <v>107</v>
      </c>
      <c r="D41" s="360" t="s">
        <v>252</v>
      </c>
      <c r="E41" s="360" t="s">
        <v>40</v>
      </c>
      <c r="F41" s="361">
        <v>7.65</v>
      </c>
      <c r="G41" s="361">
        <v>2123</v>
      </c>
      <c r="H41" s="365">
        <v>277.51633640967054</v>
      </c>
      <c r="I41" s="361">
        <v>946</v>
      </c>
      <c r="J41" s="365">
        <v>123.66012573242187</v>
      </c>
      <c r="K41" s="362">
        <v>0.44559585492227977</v>
      </c>
      <c r="L41" s="369">
        <v>31360</v>
      </c>
      <c r="M41" s="366">
        <v>33.150105708245242</v>
      </c>
      <c r="N41" s="360" t="s">
        <v>110</v>
      </c>
      <c r="O41" s="361">
        <v>3</v>
      </c>
      <c r="P41" s="369">
        <v>31005</v>
      </c>
      <c r="Q41" s="369">
        <v>0</v>
      </c>
      <c r="R41" s="360" t="s">
        <v>41</v>
      </c>
      <c r="S41" s="56"/>
    </row>
    <row r="42" spans="1:35" s="7" customFormat="1" ht="12" customHeight="1" x14ac:dyDescent="0.2">
      <c r="A42" s="361">
        <v>37</v>
      </c>
      <c r="B42" s="360" t="s">
        <v>128</v>
      </c>
      <c r="C42" s="360" t="s">
        <v>107</v>
      </c>
      <c r="D42" s="360" t="s">
        <v>252</v>
      </c>
      <c r="E42" s="360" t="s">
        <v>40</v>
      </c>
      <c r="F42" s="361">
        <v>7.22</v>
      </c>
      <c r="G42" s="361">
        <v>3009</v>
      </c>
      <c r="H42" s="365">
        <v>416.75901488082008</v>
      </c>
      <c r="I42" s="361">
        <v>1623</v>
      </c>
      <c r="J42" s="365">
        <v>224.79225158691406</v>
      </c>
      <c r="K42" s="362">
        <v>0.53938185443668996</v>
      </c>
      <c r="L42" s="369">
        <v>56180</v>
      </c>
      <c r="M42" s="366">
        <v>34.620455945779419</v>
      </c>
      <c r="N42" s="360" t="s">
        <v>166</v>
      </c>
      <c r="O42" s="361">
        <v>5</v>
      </c>
      <c r="P42" s="369">
        <v>56005</v>
      </c>
      <c r="Q42" s="369">
        <v>55334</v>
      </c>
      <c r="R42" s="360" t="s">
        <v>41</v>
      </c>
      <c r="S42" s="56"/>
    </row>
    <row r="43" spans="1:35" s="7" customFormat="1" ht="12" customHeight="1" x14ac:dyDescent="0.2">
      <c r="A43" s="361">
        <v>38</v>
      </c>
      <c r="B43" s="360" t="s">
        <v>128</v>
      </c>
      <c r="C43" s="360" t="s">
        <v>107</v>
      </c>
      <c r="D43" s="360" t="s">
        <v>252</v>
      </c>
      <c r="E43" s="360" t="s">
        <v>113</v>
      </c>
      <c r="F43" s="361">
        <v>21.65</v>
      </c>
      <c r="G43" s="361">
        <v>1090</v>
      </c>
      <c r="H43" s="365">
        <v>50.346421210421965</v>
      </c>
      <c r="I43" s="361">
        <v>574</v>
      </c>
      <c r="J43" s="365">
        <v>26.512702941894531</v>
      </c>
      <c r="K43" s="362">
        <v>0.52660550458715594</v>
      </c>
      <c r="L43" s="369">
        <v>19710</v>
      </c>
      <c r="M43" s="366">
        <v>34.337979094076658</v>
      </c>
      <c r="N43" s="360" t="s">
        <v>166</v>
      </c>
      <c r="O43" s="361">
        <v>4</v>
      </c>
      <c r="P43" s="369">
        <v>19350</v>
      </c>
      <c r="Q43" s="369">
        <v>0</v>
      </c>
      <c r="R43" s="360" t="s">
        <v>41</v>
      </c>
      <c r="S43" s="56"/>
    </row>
    <row r="44" spans="1:35" s="7" customFormat="1" ht="12" customHeight="1" x14ac:dyDescent="0.2">
      <c r="A44" s="361">
        <v>39</v>
      </c>
      <c r="B44" s="360" t="s">
        <v>128</v>
      </c>
      <c r="C44" s="360" t="s">
        <v>107</v>
      </c>
      <c r="D44" s="360" t="s">
        <v>252</v>
      </c>
      <c r="E44" s="360" t="s">
        <v>180</v>
      </c>
      <c r="F44" s="361">
        <v>33.75</v>
      </c>
      <c r="G44" s="361">
        <v>3465</v>
      </c>
      <c r="H44" s="365">
        <v>102.66666666666667</v>
      </c>
      <c r="I44" s="361">
        <v>740</v>
      </c>
      <c r="J44" s="365">
        <v>21.925926208496094</v>
      </c>
      <c r="K44" s="362">
        <v>0.21356421356421357</v>
      </c>
      <c r="L44" s="369">
        <v>18105</v>
      </c>
      <c r="M44" s="366">
        <v>24.466216216216218</v>
      </c>
      <c r="N44" s="360" t="s">
        <v>183</v>
      </c>
      <c r="O44" s="361">
        <v>4</v>
      </c>
      <c r="P44" s="369">
        <v>17610</v>
      </c>
      <c r="Q44" s="369">
        <v>0</v>
      </c>
      <c r="R44" s="360" t="s">
        <v>41</v>
      </c>
      <c r="S44" s="56"/>
    </row>
    <row r="45" spans="1:35" s="7" customFormat="1" ht="12" customHeight="1" x14ac:dyDescent="0.2">
      <c r="A45" s="361">
        <v>40</v>
      </c>
      <c r="B45" s="360" t="s">
        <v>128</v>
      </c>
      <c r="C45" s="360" t="s">
        <v>107</v>
      </c>
      <c r="D45" s="360" t="s">
        <v>252</v>
      </c>
      <c r="E45" s="360" t="s">
        <v>180</v>
      </c>
      <c r="F45" s="361">
        <v>46.44</v>
      </c>
      <c r="G45" s="361">
        <v>4556</v>
      </c>
      <c r="H45" s="365">
        <v>98.105084727106615</v>
      </c>
      <c r="I45" s="361">
        <v>1177</v>
      </c>
      <c r="J45" s="365">
        <v>25.344532012939453</v>
      </c>
      <c r="K45" s="362">
        <v>0.25834064969271292</v>
      </c>
      <c r="L45" s="369">
        <v>29255</v>
      </c>
      <c r="M45" s="366">
        <v>24.855564995751912</v>
      </c>
      <c r="N45" s="360" t="s">
        <v>183</v>
      </c>
      <c r="O45" s="361">
        <v>4</v>
      </c>
      <c r="P45" s="369">
        <v>28917</v>
      </c>
      <c r="Q45" s="369">
        <v>0</v>
      </c>
      <c r="R45" s="360" t="s">
        <v>41</v>
      </c>
      <c r="S45" s="56"/>
    </row>
    <row r="46" spans="1:35" s="7" customFormat="1" ht="12" customHeight="1" x14ac:dyDescent="0.2">
      <c r="A46" s="361">
        <v>41</v>
      </c>
      <c r="B46" s="360" t="s">
        <v>128</v>
      </c>
      <c r="C46" s="360" t="s">
        <v>107</v>
      </c>
      <c r="D46" s="360" t="s">
        <v>186</v>
      </c>
      <c r="E46" s="360" t="s">
        <v>40</v>
      </c>
      <c r="F46" s="361">
        <v>3.71</v>
      </c>
      <c r="G46" s="361">
        <v>642</v>
      </c>
      <c r="H46" s="365">
        <v>173.04582032313365</v>
      </c>
      <c r="I46" s="361">
        <v>827</v>
      </c>
      <c r="J46" s="365">
        <v>222.91105651855469</v>
      </c>
      <c r="K46" s="362">
        <v>1.2881619937694704</v>
      </c>
      <c r="L46" s="369">
        <v>36500</v>
      </c>
      <c r="M46" s="366">
        <v>44.135429262394197</v>
      </c>
      <c r="N46" s="360" t="s">
        <v>253</v>
      </c>
      <c r="O46" s="361">
        <v>4</v>
      </c>
      <c r="P46" s="369">
        <v>36390</v>
      </c>
      <c r="Q46" s="369">
        <v>0</v>
      </c>
      <c r="R46" s="360" t="s">
        <v>41</v>
      </c>
      <c r="S46" s="56"/>
    </row>
    <row r="47" spans="1:35" s="7" customFormat="1" ht="12" customHeight="1" x14ac:dyDescent="0.2">
      <c r="A47" s="361">
        <v>42</v>
      </c>
      <c r="B47" s="360" t="s">
        <v>128</v>
      </c>
      <c r="C47" s="360" t="s">
        <v>107</v>
      </c>
      <c r="D47" s="360" t="s">
        <v>186</v>
      </c>
      <c r="E47" s="360" t="s">
        <v>40</v>
      </c>
      <c r="F47" s="361">
        <v>6.21</v>
      </c>
      <c r="G47" s="361">
        <v>1566</v>
      </c>
      <c r="H47" s="365">
        <v>252.17391149441687</v>
      </c>
      <c r="I47" s="361">
        <v>1520</v>
      </c>
      <c r="J47" s="365">
        <v>244.76651000976562</v>
      </c>
      <c r="K47" s="362">
        <v>0.97062579821200512</v>
      </c>
      <c r="L47" s="369">
        <v>66010</v>
      </c>
      <c r="M47" s="366">
        <v>43.42763157894737</v>
      </c>
      <c r="N47" s="360" t="s">
        <v>182</v>
      </c>
      <c r="O47" s="361">
        <v>5</v>
      </c>
      <c r="P47" s="369">
        <v>65405</v>
      </c>
      <c r="Q47" s="369">
        <v>62180</v>
      </c>
      <c r="R47" s="360" t="s">
        <v>41</v>
      </c>
      <c r="S47" s="56"/>
    </row>
    <row r="48" spans="1:35" s="7" customFormat="1" ht="12" customHeight="1" x14ac:dyDescent="0.2">
      <c r="A48" s="361">
        <v>43</v>
      </c>
      <c r="B48" s="360" t="s">
        <v>128</v>
      </c>
      <c r="C48" s="360" t="s">
        <v>107</v>
      </c>
      <c r="D48" s="360" t="s">
        <v>186</v>
      </c>
      <c r="E48" s="360" t="s">
        <v>40</v>
      </c>
      <c r="F48" s="361">
        <v>9.3699999999999992</v>
      </c>
      <c r="G48" s="361">
        <v>2127</v>
      </c>
      <c r="H48" s="365">
        <v>227.00107000834694</v>
      </c>
      <c r="I48" s="361">
        <v>1886</v>
      </c>
      <c r="J48" s="365">
        <v>201.28068542480469</v>
      </c>
      <c r="K48" s="362">
        <v>0.88669487541137748</v>
      </c>
      <c r="L48" s="369">
        <v>81500</v>
      </c>
      <c r="M48" s="366">
        <v>43.213149522799576</v>
      </c>
      <c r="N48" s="360" t="s">
        <v>183</v>
      </c>
      <c r="O48" s="361">
        <v>3</v>
      </c>
      <c r="P48" s="369">
        <v>76580</v>
      </c>
      <c r="Q48" s="369">
        <v>0</v>
      </c>
      <c r="R48" s="360" t="s">
        <v>41</v>
      </c>
      <c r="S48" s="56"/>
    </row>
    <row r="49" spans="1:19" s="7" customFormat="1" ht="12" customHeight="1" x14ac:dyDescent="0.2">
      <c r="A49" s="361">
        <v>44</v>
      </c>
      <c r="B49" s="360" t="s">
        <v>128</v>
      </c>
      <c r="C49" s="360" t="s">
        <v>107</v>
      </c>
      <c r="D49" s="360" t="s">
        <v>186</v>
      </c>
      <c r="E49" s="360" t="s">
        <v>254</v>
      </c>
      <c r="F49" s="361">
        <v>5.49</v>
      </c>
      <c r="G49" s="361">
        <v>994</v>
      </c>
      <c r="H49" s="365">
        <v>181.05647385073556</v>
      </c>
      <c r="I49" s="361">
        <v>902</v>
      </c>
      <c r="J49" s="365">
        <v>164.29873657226562</v>
      </c>
      <c r="K49" s="362">
        <v>0.90744466800804824</v>
      </c>
      <c r="L49" s="369">
        <v>39250</v>
      </c>
      <c r="M49" s="366">
        <v>43.514412416851442</v>
      </c>
      <c r="N49" s="360" t="s">
        <v>182</v>
      </c>
      <c r="O49" s="361">
        <v>4</v>
      </c>
      <c r="P49" s="369">
        <v>38900</v>
      </c>
      <c r="Q49" s="369">
        <v>0</v>
      </c>
      <c r="R49" s="360" t="s">
        <v>41</v>
      </c>
      <c r="S49" s="56"/>
    </row>
    <row r="50" spans="1:19" s="7" customFormat="1" ht="12" customHeight="1" x14ac:dyDescent="0.2">
      <c r="A50" s="361">
        <v>45</v>
      </c>
      <c r="B50" s="360" t="s">
        <v>128</v>
      </c>
      <c r="C50" s="360" t="s">
        <v>107</v>
      </c>
      <c r="D50" s="360" t="s">
        <v>186</v>
      </c>
      <c r="E50" s="360" t="s">
        <v>197</v>
      </c>
      <c r="F50" s="361">
        <v>11.47</v>
      </c>
      <c r="G50" s="361">
        <v>1056</v>
      </c>
      <c r="H50" s="365">
        <v>92.06625766483495</v>
      </c>
      <c r="I50" s="361">
        <v>480</v>
      </c>
      <c r="J50" s="365">
        <v>41.848297119140625</v>
      </c>
      <c r="K50" s="362">
        <v>0.45454545454545453</v>
      </c>
      <c r="L50" s="369">
        <v>16005</v>
      </c>
      <c r="M50" s="366">
        <v>33.34375</v>
      </c>
      <c r="N50" s="360" t="s">
        <v>183</v>
      </c>
      <c r="O50" s="361">
        <v>3</v>
      </c>
      <c r="P50" s="369">
        <v>15480</v>
      </c>
      <c r="Q50" s="369">
        <v>0</v>
      </c>
      <c r="R50" s="360" t="s">
        <v>41</v>
      </c>
      <c r="S50" s="56"/>
    </row>
    <row r="51" spans="1:19" s="7" customFormat="1" ht="12" customHeight="1" x14ac:dyDescent="0.2">
      <c r="A51" s="361">
        <v>46</v>
      </c>
      <c r="B51" s="360" t="s">
        <v>128</v>
      </c>
      <c r="C51" s="360" t="s">
        <v>107</v>
      </c>
      <c r="D51" s="360" t="s">
        <v>186</v>
      </c>
      <c r="E51" s="360" t="s">
        <v>197</v>
      </c>
      <c r="F51" s="361">
        <v>6.78</v>
      </c>
      <c r="G51" s="361">
        <v>498</v>
      </c>
      <c r="H51" s="365">
        <v>73.451325160663529</v>
      </c>
      <c r="I51" s="361">
        <v>301</v>
      </c>
      <c r="J51" s="365">
        <v>44.395278930664063</v>
      </c>
      <c r="K51" s="362">
        <v>0.60441767068273089</v>
      </c>
      <c r="L51" s="369">
        <v>10655</v>
      </c>
      <c r="M51" s="366">
        <v>35.398671096345517</v>
      </c>
      <c r="N51" s="360" t="s">
        <v>183</v>
      </c>
      <c r="O51" s="361">
        <v>3</v>
      </c>
      <c r="P51" s="369">
        <v>9680</v>
      </c>
      <c r="Q51" s="369">
        <v>0</v>
      </c>
      <c r="R51" s="360" t="s">
        <v>41</v>
      </c>
      <c r="S51" s="56"/>
    </row>
    <row r="52" spans="1:19" s="7" customFormat="1" ht="12" customHeight="1" x14ac:dyDescent="0.2">
      <c r="A52" s="361">
        <v>47</v>
      </c>
      <c r="B52" s="360" t="s">
        <v>128</v>
      </c>
      <c r="C52" s="360" t="s">
        <v>107</v>
      </c>
      <c r="D52" s="360" t="s">
        <v>186</v>
      </c>
      <c r="E52" s="360" t="s">
        <v>197</v>
      </c>
      <c r="F52" s="361">
        <v>13.64</v>
      </c>
      <c r="G52" s="361">
        <v>815</v>
      </c>
      <c r="H52" s="365">
        <v>59.750731633886673</v>
      </c>
      <c r="I52" s="361">
        <v>610</v>
      </c>
      <c r="J52" s="365">
        <v>44.721405029296875</v>
      </c>
      <c r="K52" s="362">
        <v>0.74846625766871167</v>
      </c>
      <c r="L52" s="369">
        <v>23800</v>
      </c>
      <c r="M52" s="366">
        <v>39.016393442622949</v>
      </c>
      <c r="N52" s="360" t="s">
        <v>167</v>
      </c>
      <c r="O52" s="361">
        <v>4</v>
      </c>
      <c r="P52" s="369">
        <v>0</v>
      </c>
      <c r="Q52" s="369">
        <v>0</v>
      </c>
      <c r="R52" s="360" t="s">
        <v>41</v>
      </c>
      <c r="S52" s="56"/>
    </row>
    <row r="53" spans="1:19" s="7" customFormat="1" ht="12" customHeight="1" x14ac:dyDescent="0.2">
      <c r="A53" s="361">
        <v>48</v>
      </c>
      <c r="B53" s="360" t="s">
        <v>128</v>
      </c>
      <c r="C53" s="360" t="s">
        <v>107</v>
      </c>
      <c r="D53" s="360" t="s">
        <v>186</v>
      </c>
      <c r="E53" s="360" t="s">
        <v>184</v>
      </c>
      <c r="F53" s="361">
        <v>16.920000000000002</v>
      </c>
      <c r="G53" s="361">
        <v>1579</v>
      </c>
      <c r="H53" s="365">
        <v>93.321512581568186</v>
      </c>
      <c r="I53" s="361">
        <v>541</v>
      </c>
      <c r="J53" s="365">
        <v>31.973995208740234</v>
      </c>
      <c r="K53" s="362">
        <v>0.34262191260291325</v>
      </c>
      <c r="L53" s="369">
        <v>16200</v>
      </c>
      <c r="M53" s="366">
        <v>29.944547134935306</v>
      </c>
      <c r="N53" s="360" t="s">
        <v>167</v>
      </c>
      <c r="O53" s="361">
        <v>4</v>
      </c>
      <c r="P53" s="369">
        <v>0</v>
      </c>
      <c r="Q53" s="369">
        <v>0</v>
      </c>
      <c r="R53" s="360" t="s">
        <v>41</v>
      </c>
      <c r="S53" s="56"/>
    </row>
    <row r="54" spans="1:19" s="7" customFormat="1" ht="12" customHeight="1" x14ac:dyDescent="0.2">
      <c r="A54" s="361">
        <v>49</v>
      </c>
      <c r="B54" s="360" t="s">
        <v>128</v>
      </c>
      <c r="C54" s="360" t="s">
        <v>107</v>
      </c>
      <c r="D54" s="360" t="s">
        <v>186</v>
      </c>
      <c r="E54" s="360" t="s">
        <v>184</v>
      </c>
      <c r="F54" s="361">
        <v>28.97</v>
      </c>
      <c r="G54" s="361">
        <v>2857</v>
      </c>
      <c r="H54" s="365">
        <v>98.619263642266972</v>
      </c>
      <c r="I54" s="361">
        <v>1038</v>
      </c>
      <c r="J54" s="365">
        <v>35.830169677734375</v>
      </c>
      <c r="K54" s="362">
        <v>0.36331816590829541</v>
      </c>
      <c r="L54" s="369">
        <v>31100</v>
      </c>
      <c r="M54" s="366">
        <v>29.961464354527937</v>
      </c>
      <c r="N54" s="360" t="s">
        <v>167</v>
      </c>
      <c r="O54" s="361">
        <v>4</v>
      </c>
      <c r="P54" s="369">
        <v>0</v>
      </c>
      <c r="Q54" s="369">
        <v>0</v>
      </c>
      <c r="R54" s="360" t="s">
        <v>41</v>
      </c>
      <c r="S54" s="56"/>
    </row>
    <row r="55" spans="1:19" s="7" customFormat="1" ht="12" customHeight="1" x14ac:dyDescent="0.2">
      <c r="A55" s="361">
        <v>50</v>
      </c>
      <c r="B55" s="360" t="s">
        <v>128</v>
      </c>
      <c r="C55" s="360" t="s">
        <v>107</v>
      </c>
      <c r="D55" s="360" t="s">
        <v>186</v>
      </c>
      <c r="E55" s="360" t="s">
        <v>184</v>
      </c>
      <c r="F55" s="361">
        <v>27.59</v>
      </c>
      <c r="G55" s="361">
        <v>1605</v>
      </c>
      <c r="H55" s="365">
        <v>58.173250856232926</v>
      </c>
      <c r="I55" s="361">
        <v>712</v>
      </c>
      <c r="J55" s="365">
        <v>25.806451797485352</v>
      </c>
      <c r="K55" s="362">
        <v>0.44361370716510906</v>
      </c>
      <c r="L55" s="369">
        <v>23000</v>
      </c>
      <c r="M55" s="366">
        <v>32.303370786516851</v>
      </c>
      <c r="N55" s="360" t="s">
        <v>167</v>
      </c>
      <c r="O55" s="361">
        <v>4</v>
      </c>
      <c r="P55" s="369">
        <v>0</v>
      </c>
      <c r="Q55" s="369">
        <v>0</v>
      </c>
      <c r="R55" s="360" t="s">
        <v>41</v>
      </c>
      <c r="S55" s="56"/>
    </row>
    <row r="56" spans="1:19" s="7" customFormat="1" ht="12" customHeight="1" x14ac:dyDescent="0.2">
      <c r="A56" s="361">
        <v>51</v>
      </c>
      <c r="B56" s="360" t="s">
        <v>128</v>
      </c>
      <c r="C56" s="360" t="s">
        <v>107</v>
      </c>
      <c r="D56" s="360" t="s">
        <v>186</v>
      </c>
      <c r="E56" s="360" t="s">
        <v>180</v>
      </c>
      <c r="F56" s="361">
        <v>19.55</v>
      </c>
      <c r="G56" s="361">
        <v>1725</v>
      </c>
      <c r="H56" s="365">
        <v>88.235297561032723</v>
      </c>
      <c r="I56" s="361">
        <v>429</v>
      </c>
      <c r="J56" s="365">
        <v>21.943735122680664</v>
      </c>
      <c r="K56" s="362">
        <v>0.24869565217391304</v>
      </c>
      <c r="L56" s="369">
        <v>10700</v>
      </c>
      <c r="M56" s="366">
        <v>24.941724941724942</v>
      </c>
      <c r="N56" s="360" t="s">
        <v>167</v>
      </c>
      <c r="O56" s="361">
        <v>3</v>
      </c>
      <c r="P56" s="369">
        <v>0</v>
      </c>
      <c r="Q56" s="369">
        <v>0</v>
      </c>
      <c r="R56" s="360" t="s">
        <v>41</v>
      </c>
      <c r="S56" s="56"/>
    </row>
    <row r="57" spans="1:19" s="7" customFormat="1" ht="12" customHeight="1" x14ac:dyDescent="0.2">
      <c r="A57" s="361">
        <v>52</v>
      </c>
      <c r="B57" s="360" t="s">
        <v>128</v>
      </c>
      <c r="C57" s="360" t="s">
        <v>107</v>
      </c>
      <c r="D57" s="360" t="s">
        <v>255</v>
      </c>
      <c r="E57" s="360" t="s">
        <v>184</v>
      </c>
      <c r="F57" s="361">
        <v>8.7899999999999991</v>
      </c>
      <c r="G57" s="361">
        <v>811</v>
      </c>
      <c r="H57" s="365">
        <v>92.263936691648453</v>
      </c>
      <c r="I57" s="361">
        <v>398</v>
      </c>
      <c r="J57" s="365">
        <v>45.278724670410156</v>
      </c>
      <c r="K57" s="362">
        <v>0.49075215782983972</v>
      </c>
      <c r="L57" s="369">
        <v>14300</v>
      </c>
      <c r="M57" s="366">
        <v>35.929648241206031</v>
      </c>
      <c r="N57" s="360" t="s">
        <v>167</v>
      </c>
      <c r="O57" s="361">
        <v>4</v>
      </c>
      <c r="P57" s="369">
        <v>0</v>
      </c>
      <c r="Q57" s="369">
        <v>0</v>
      </c>
      <c r="R57" s="360" t="s">
        <v>41</v>
      </c>
      <c r="S57" s="56"/>
    </row>
    <row r="58" spans="1:19" s="7" customFormat="1" ht="12" customHeight="1" x14ac:dyDescent="0.2">
      <c r="A58" s="361">
        <v>53</v>
      </c>
      <c r="B58" s="360" t="s">
        <v>128</v>
      </c>
      <c r="C58" s="360" t="s">
        <v>107</v>
      </c>
      <c r="D58" s="360" t="s">
        <v>255</v>
      </c>
      <c r="E58" s="360" t="s">
        <v>40</v>
      </c>
      <c r="F58" s="361">
        <v>27.49</v>
      </c>
      <c r="G58" s="361">
        <v>2630</v>
      </c>
      <c r="H58" s="365">
        <v>95.671153943157123</v>
      </c>
      <c r="I58" s="361">
        <v>1855</v>
      </c>
      <c r="J58" s="365">
        <v>67.479080200195313</v>
      </c>
      <c r="K58" s="362">
        <v>0.70532319391634979</v>
      </c>
      <c r="L58" s="369">
        <v>71880</v>
      </c>
      <c r="M58" s="366">
        <v>38.749326145552558</v>
      </c>
      <c r="N58" s="360" t="s">
        <v>228</v>
      </c>
      <c r="O58" s="361">
        <v>4</v>
      </c>
      <c r="P58" s="369">
        <v>70512</v>
      </c>
      <c r="Q58" s="369">
        <v>0</v>
      </c>
      <c r="R58" s="360" t="s">
        <v>41</v>
      </c>
      <c r="S58" s="56"/>
    </row>
    <row r="59" spans="1:19" s="7" customFormat="1" ht="12" customHeight="1" x14ac:dyDescent="0.2">
      <c r="A59" s="361">
        <v>54</v>
      </c>
      <c r="B59" s="360" t="s">
        <v>128</v>
      </c>
      <c r="C59" s="360" t="s">
        <v>107</v>
      </c>
      <c r="D59" s="360" t="s">
        <v>255</v>
      </c>
      <c r="E59" s="360" t="s">
        <v>40</v>
      </c>
      <c r="F59" s="361">
        <v>11.76</v>
      </c>
      <c r="G59" s="361">
        <v>2896</v>
      </c>
      <c r="H59" s="365">
        <v>246.25849860849513</v>
      </c>
      <c r="I59" s="361">
        <v>2462</v>
      </c>
      <c r="J59" s="365">
        <v>209.35374450683594</v>
      </c>
      <c r="K59" s="362">
        <v>0.85013812154696133</v>
      </c>
      <c r="L59" s="369">
        <v>106880</v>
      </c>
      <c r="M59" s="366">
        <v>43.411860276198212</v>
      </c>
      <c r="N59" s="360" t="s">
        <v>228</v>
      </c>
      <c r="O59" s="361">
        <v>4</v>
      </c>
      <c r="P59" s="369">
        <v>104555</v>
      </c>
      <c r="Q59" s="369">
        <v>0</v>
      </c>
      <c r="R59" s="360" t="s">
        <v>41</v>
      </c>
      <c r="S59" s="56"/>
    </row>
    <row r="60" spans="1:19" s="7" customFormat="1" ht="12" customHeight="1" x14ac:dyDescent="0.2">
      <c r="A60" s="361">
        <v>55</v>
      </c>
      <c r="B60" s="360" t="s">
        <v>128</v>
      </c>
      <c r="C60" s="360" t="s">
        <v>107</v>
      </c>
      <c r="D60" s="360" t="s">
        <v>255</v>
      </c>
      <c r="E60" s="360" t="s">
        <v>197</v>
      </c>
      <c r="F60" s="361">
        <v>12.34</v>
      </c>
      <c r="G60" s="361">
        <v>844</v>
      </c>
      <c r="H60" s="365">
        <v>68.395461066748851</v>
      </c>
      <c r="I60" s="361">
        <v>529</v>
      </c>
      <c r="J60" s="365">
        <v>42.868717193603516</v>
      </c>
      <c r="K60" s="362">
        <v>0.62677725118483407</v>
      </c>
      <c r="L60" s="369">
        <v>19580</v>
      </c>
      <c r="M60" s="366">
        <v>37.013232514177695</v>
      </c>
      <c r="N60" s="360" t="s">
        <v>228</v>
      </c>
      <c r="O60" s="361">
        <v>3</v>
      </c>
      <c r="P60" s="369">
        <v>19000</v>
      </c>
      <c r="Q60" s="369">
        <v>0</v>
      </c>
      <c r="R60" s="360" t="s">
        <v>41</v>
      </c>
      <c r="S60" s="56"/>
    </row>
    <row r="61" spans="1:19" s="7" customFormat="1" ht="12" customHeight="1" x14ac:dyDescent="0.2">
      <c r="A61" s="361">
        <v>56</v>
      </c>
      <c r="B61" s="360" t="s">
        <v>128</v>
      </c>
      <c r="C61" s="360" t="s">
        <v>107</v>
      </c>
      <c r="D61" s="360" t="s">
        <v>255</v>
      </c>
      <c r="E61" s="360" t="s">
        <v>184</v>
      </c>
      <c r="F61" s="361">
        <v>25.06</v>
      </c>
      <c r="G61" s="361">
        <v>2686</v>
      </c>
      <c r="H61" s="365">
        <v>107.18276365689431</v>
      </c>
      <c r="I61" s="361">
        <v>914</v>
      </c>
      <c r="J61" s="365">
        <v>36.472465515136719</v>
      </c>
      <c r="K61" s="362">
        <v>0.34028294862248698</v>
      </c>
      <c r="L61" s="369">
        <v>28120</v>
      </c>
      <c r="M61" s="366">
        <v>30.76586433260394</v>
      </c>
      <c r="N61" s="360" t="s">
        <v>110</v>
      </c>
      <c r="O61" s="361">
        <v>5</v>
      </c>
      <c r="P61" s="369">
        <v>27233</v>
      </c>
      <c r="Q61" s="369">
        <v>26650</v>
      </c>
      <c r="R61" s="360" t="s">
        <v>41</v>
      </c>
      <c r="S61" s="56"/>
    </row>
    <row r="62" spans="1:19" s="7" customFormat="1" ht="12" customHeight="1" x14ac:dyDescent="0.2">
      <c r="A62" s="361">
        <v>57</v>
      </c>
      <c r="B62" s="360" t="s">
        <v>128</v>
      </c>
      <c r="C62" s="360" t="s">
        <v>107</v>
      </c>
      <c r="D62" s="360" t="s">
        <v>211</v>
      </c>
      <c r="E62" s="360" t="s">
        <v>40</v>
      </c>
      <c r="F62" s="361">
        <v>11.77</v>
      </c>
      <c r="G62" s="361">
        <v>2256</v>
      </c>
      <c r="H62" s="365">
        <v>191.67373935927998</v>
      </c>
      <c r="I62" s="361">
        <v>2280</v>
      </c>
      <c r="J62" s="365">
        <v>193.71281433105469</v>
      </c>
      <c r="K62" s="362">
        <v>1.0106382978723405</v>
      </c>
      <c r="L62" s="369">
        <v>100180</v>
      </c>
      <c r="M62" s="366">
        <v>43.938596491228068</v>
      </c>
      <c r="N62" s="360" t="s">
        <v>181</v>
      </c>
      <c r="O62" s="361">
        <v>6</v>
      </c>
      <c r="P62" s="369">
        <v>97010</v>
      </c>
      <c r="Q62" s="369">
        <v>95122</v>
      </c>
      <c r="R62" s="360" t="s">
        <v>41</v>
      </c>
      <c r="S62" s="56"/>
    </row>
    <row r="63" spans="1:19" s="7" customFormat="1" ht="12" customHeight="1" x14ac:dyDescent="0.2">
      <c r="A63" s="361">
        <v>58</v>
      </c>
      <c r="B63" s="360" t="s">
        <v>128</v>
      </c>
      <c r="C63" s="360" t="s">
        <v>107</v>
      </c>
      <c r="D63" s="360" t="s">
        <v>211</v>
      </c>
      <c r="E63" s="360" t="s">
        <v>40</v>
      </c>
      <c r="F63" s="361">
        <v>7.6</v>
      </c>
      <c r="G63" s="361">
        <v>1930</v>
      </c>
      <c r="H63" s="365">
        <v>253.94737160767218</v>
      </c>
      <c r="I63" s="361">
        <v>3368</v>
      </c>
      <c r="J63" s="365">
        <v>443.15789794921875</v>
      </c>
      <c r="K63" s="362">
        <v>1.7450777202072538</v>
      </c>
      <c r="L63" s="369">
        <v>153000</v>
      </c>
      <c r="M63" s="366">
        <v>45.427553444180525</v>
      </c>
      <c r="N63" s="360" t="s">
        <v>167</v>
      </c>
      <c r="O63" s="361">
        <v>4</v>
      </c>
      <c r="P63" s="369">
        <v>0</v>
      </c>
      <c r="Q63" s="369">
        <v>0</v>
      </c>
      <c r="R63" s="360" t="s">
        <v>41</v>
      </c>
      <c r="S63" s="56"/>
    </row>
    <row r="64" spans="1:19" s="7" customFormat="1" ht="12" customHeight="1" x14ac:dyDescent="0.2">
      <c r="A64" s="361">
        <v>59</v>
      </c>
      <c r="B64" s="360" t="s">
        <v>128</v>
      </c>
      <c r="C64" s="360" t="s">
        <v>107</v>
      </c>
      <c r="D64" s="360" t="s">
        <v>179</v>
      </c>
      <c r="E64" s="360" t="s">
        <v>40</v>
      </c>
      <c r="F64" s="361">
        <v>8.34</v>
      </c>
      <c r="G64" s="361">
        <v>1591</v>
      </c>
      <c r="H64" s="365">
        <v>190.76738260086421</v>
      </c>
      <c r="I64" s="361">
        <v>2357</v>
      </c>
      <c r="J64" s="365">
        <v>282.6138916015625</v>
      </c>
      <c r="K64" s="362">
        <v>1.4814582023884348</v>
      </c>
      <c r="L64" s="369">
        <v>105760</v>
      </c>
      <c r="M64" s="366">
        <v>44.870598218073823</v>
      </c>
      <c r="N64" s="360" t="s">
        <v>249</v>
      </c>
      <c r="O64" s="361">
        <v>4</v>
      </c>
      <c r="P64" s="369">
        <v>105750</v>
      </c>
      <c r="Q64" s="369">
        <v>0</v>
      </c>
      <c r="R64" s="360" t="s">
        <v>41</v>
      </c>
      <c r="S64" s="56"/>
    </row>
    <row r="65" spans="1:152" s="7" customFormat="1" ht="12" customHeight="1" x14ac:dyDescent="0.2">
      <c r="A65" s="361">
        <v>60</v>
      </c>
      <c r="B65" s="360" t="s">
        <v>128</v>
      </c>
      <c r="C65" s="360" t="s">
        <v>107</v>
      </c>
      <c r="D65" s="360" t="s">
        <v>179</v>
      </c>
      <c r="E65" s="360" t="s">
        <v>40</v>
      </c>
      <c r="F65" s="361">
        <v>9.27</v>
      </c>
      <c r="G65" s="361">
        <v>1849</v>
      </c>
      <c r="H65" s="365">
        <v>199.46061582461448</v>
      </c>
      <c r="I65" s="361">
        <v>2539</v>
      </c>
      <c r="J65" s="365">
        <v>273.89425659179687</v>
      </c>
      <c r="K65" s="362">
        <v>1.3731746890210925</v>
      </c>
      <c r="L65" s="369">
        <v>114626</v>
      </c>
      <c r="M65" s="366">
        <v>45.14612051988972</v>
      </c>
      <c r="N65" s="360" t="s">
        <v>249</v>
      </c>
      <c r="O65" s="361">
        <v>4</v>
      </c>
      <c r="P65" s="369">
        <v>114004</v>
      </c>
      <c r="Q65" s="369">
        <v>0</v>
      </c>
      <c r="R65" s="360" t="s">
        <v>41</v>
      </c>
      <c r="S65" s="56"/>
    </row>
    <row r="66" spans="1:152" s="7" customFormat="1" ht="12" customHeight="1" x14ac:dyDescent="0.2">
      <c r="A66" s="361">
        <v>61</v>
      </c>
      <c r="B66" s="360" t="s">
        <v>128</v>
      </c>
      <c r="C66" s="360" t="s">
        <v>107</v>
      </c>
      <c r="D66" s="360" t="s">
        <v>179</v>
      </c>
      <c r="E66" s="360" t="s">
        <v>40</v>
      </c>
      <c r="F66" s="361">
        <v>13.95</v>
      </c>
      <c r="G66" s="361">
        <v>795</v>
      </c>
      <c r="H66" s="365">
        <v>56.989248091027704</v>
      </c>
      <c r="I66" s="361">
        <v>939</v>
      </c>
      <c r="J66" s="365">
        <v>67.31182861328125</v>
      </c>
      <c r="K66" s="362">
        <v>1.1811320754716981</v>
      </c>
      <c r="L66" s="369">
        <v>41660</v>
      </c>
      <c r="M66" s="366">
        <v>44.366347177848773</v>
      </c>
      <c r="N66" s="360" t="s">
        <v>249</v>
      </c>
      <c r="O66" s="361">
        <v>7</v>
      </c>
      <c r="P66" s="369">
        <v>40860</v>
      </c>
      <c r="Q66" s="369">
        <v>39438</v>
      </c>
      <c r="R66" s="360" t="s">
        <v>243</v>
      </c>
      <c r="S66" s="56"/>
    </row>
    <row r="67" spans="1:152" s="7" customFormat="1" ht="12" customHeight="1" x14ac:dyDescent="0.2">
      <c r="A67" s="361">
        <v>62</v>
      </c>
      <c r="B67" s="360" t="s">
        <v>128</v>
      </c>
      <c r="C67" s="360" t="s">
        <v>107</v>
      </c>
      <c r="D67" s="360" t="s">
        <v>179</v>
      </c>
      <c r="E67" s="360" t="s">
        <v>40</v>
      </c>
      <c r="F67" s="361">
        <v>17.86</v>
      </c>
      <c r="G67" s="361">
        <v>778</v>
      </c>
      <c r="H67" s="365">
        <v>43.561028746498209</v>
      </c>
      <c r="I67" s="361">
        <v>659</v>
      </c>
      <c r="J67" s="365">
        <v>36.898094177246094</v>
      </c>
      <c r="K67" s="362">
        <v>0.84704370179948585</v>
      </c>
      <c r="L67" s="369">
        <v>27510</v>
      </c>
      <c r="M67" s="366">
        <v>41.74506828528073</v>
      </c>
      <c r="N67" s="360" t="s">
        <v>166</v>
      </c>
      <c r="O67" s="361">
        <v>4</v>
      </c>
      <c r="P67" s="369">
        <v>27302</v>
      </c>
      <c r="Q67" s="369">
        <v>0</v>
      </c>
      <c r="R67" s="360" t="s">
        <v>243</v>
      </c>
      <c r="S67" s="56"/>
    </row>
    <row r="68" spans="1:152" s="7" customFormat="1" ht="12" customHeight="1" x14ac:dyDescent="0.2">
      <c r="A68" s="361">
        <v>63</v>
      </c>
      <c r="B68" s="360" t="s">
        <v>128</v>
      </c>
      <c r="C68" s="360" t="s">
        <v>107</v>
      </c>
      <c r="D68" s="360" t="s">
        <v>179</v>
      </c>
      <c r="E68" s="360" t="s">
        <v>180</v>
      </c>
      <c r="F68" s="361">
        <v>27.52</v>
      </c>
      <c r="G68" s="361">
        <v>2320</v>
      </c>
      <c r="H68" s="365">
        <v>84.302324179122763</v>
      </c>
      <c r="I68" s="361">
        <v>763</v>
      </c>
      <c r="J68" s="365">
        <v>27.725290298461914</v>
      </c>
      <c r="K68" s="362">
        <v>0.32887931034482759</v>
      </c>
      <c r="L68" s="369">
        <v>26205</v>
      </c>
      <c r="M68" s="366">
        <v>34.344692005242464</v>
      </c>
      <c r="N68" s="360" t="s">
        <v>181</v>
      </c>
      <c r="O68" s="361">
        <v>4</v>
      </c>
      <c r="P68" s="369">
        <v>23280</v>
      </c>
      <c r="Q68" s="369">
        <v>0</v>
      </c>
      <c r="R68" s="360" t="s">
        <v>41</v>
      </c>
      <c r="S68" s="56"/>
    </row>
    <row r="69" spans="1:152" s="7" customFormat="1" ht="12" customHeight="1" x14ac:dyDescent="0.2">
      <c r="A69" s="361">
        <v>64</v>
      </c>
      <c r="B69" s="360" t="s">
        <v>128</v>
      </c>
      <c r="C69" s="360" t="s">
        <v>107</v>
      </c>
      <c r="D69" s="360" t="s">
        <v>179</v>
      </c>
      <c r="E69" s="360" t="s">
        <v>180</v>
      </c>
      <c r="F69" s="361">
        <v>61.04</v>
      </c>
      <c r="G69" s="361">
        <v>4594</v>
      </c>
      <c r="H69" s="365">
        <v>75.262122069060766</v>
      </c>
      <c r="I69" s="361">
        <v>1577</v>
      </c>
      <c r="J69" s="365">
        <v>25.835517883300781</v>
      </c>
      <c r="K69" s="362">
        <v>0.34327383543752721</v>
      </c>
      <c r="L69" s="369">
        <v>53400</v>
      </c>
      <c r="M69" s="366">
        <v>33.861762840837031</v>
      </c>
      <c r="N69" s="360" t="s">
        <v>181</v>
      </c>
      <c r="O69" s="361">
        <v>5</v>
      </c>
      <c r="P69" s="369">
        <v>50110</v>
      </c>
      <c r="Q69" s="369">
        <v>49964</v>
      </c>
      <c r="R69" s="360" t="s">
        <v>41</v>
      </c>
      <c r="S69" s="56"/>
    </row>
    <row r="70" spans="1:152" s="7" customFormat="1" ht="12" customHeight="1" x14ac:dyDescent="0.2">
      <c r="A70" s="361">
        <v>65</v>
      </c>
      <c r="B70" s="360" t="s">
        <v>128</v>
      </c>
      <c r="C70" s="360" t="s">
        <v>107</v>
      </c>
      <c r="D70" s="360" t="s">
        <v>212</v>
      </c>
      <c r="E70" s="360" t="s">
        <v>40</v>
      </c>
      <c r="F70" s="361">
        <v>9.17</v>
      </c>
      <c r="G70" s="361">
        <v>1990</v>
      </c>
      <c r="H70" s="365">
        <v>217.01199383242081</v>
      </c>
      <c r="I70" s="361">
        <v>2158</v>
      </c>
      <c r="J70" s="365">
        <v>235.33261108398437</v>
      </c>
      <c r="K70" s="362">
        <v>1.0844221105527638</v>
      </c>
      <c r="L70" s="369">
        <v>93250</v>
      </c>
      <c r="M70" s="366">
        <v>43.211306765523631</v>
      </c>
      <c r="N70" s="360" t="s">
        <v>166</v>
      </c>
      <c r="O70" s="361">
        <v>5</v>
      </c>
      <c r="P70" s="369">
        <v>91027</v>
      </c>
      <c r="Q70" s="369">
        <v>90320</v>
      </c>
      <c r="R70" s="360" t="s">
        <v>41</v>
      </c>
      <c r="S70" s="56"/>
    </row>
    <row r="71" spans="1:152" s="7" customFormat="1" ht="12" customHeight="1" x14ac:dyDescent="0.2">
      <c r="A71" s="361">
        <v>66</v>
      </c>
      <c r="B71" s="360" t="s">
        <v>128</v>
      </c>
      <c r="C71" s="360" t="s">
        <v>107</v>
      </c>
      <c r="D71" s="360" t="s">
        <v>208</v>
      </c>
      <c r="E71" s="360" t="s">
        <v>184</v>
      </c>
      <c r="F71" s="361">
        <v>38.99</v>
      </c>
      <c r="G71" s="361">
        <v>2279</v>
      </c>
      <c r="H71" s="365">
        <v>58.450882326035774</v>
      </c>
      <c r="I71" s="361">
        <v>1263</v>
      </c>
      <c r="J71" s="365">
        <v>32.392921447753906</v>
      </c>
      <c r="K71" s="362">
        <v>0.55419043440105309</v>
      </c>
      <c r="L71" s="369">
        <v>41600</v>
      </c>
      <c r="M71" s="366">
        <v>32.937450514647665</v>
      </c>
      <c r="N71" s="360" t="s">
        <v>167</v>
      </c>
      <c r="O71" s="361">
        <v>2</v>
      </c>
      <c r="P71" s="369">
        <v>0</v>
      </c>
      <c r="Q71" s="369">
        <v>0</v>
      </c>
      <c r="R71" s="360" t="s">
        <v>41</v>
      </c>
      <c r="S71" s="56"/>
    </row>
    <row r="72" spans="1:152" s="7" customFormat="1" ht="12" customHeight="1" x14ac:dyDescent="0.2">
      <c r="A72" s="361">
        <v>67</v>
      </c>
      <c r="B72" s="360" t="s">
        <v>128</v>
      </c>
      <c r="C72" s="360" t="s">
        <v>107</v>
      </c>
      <c r="D72" s="360" t="s">
        <v>255</v>
      </c>
      <c r="E72" s="360" t="s">
        <v>254</v>
      </c>
      <c r="F72" s="361">
        <v>10</v>
      </c>
      <c r="G72" s="361">
        <v>1441</v>
      </c>
      <c r="H72" s="365">
        <v>144.1</v>
      </c>
      <c r="I72" s="361">
        <v>1666</v>
      </c>
      <c r="J72" s="365">
        <v>166.60000610351562</v>
      </c>
      <c r="K72" s="362">
        <v>1.1561415683553089</v>
      </c>
      <c r="L72" s="369">
        <v>73300</v>
      </c>
      <c r="M72" s="366">
        <v>43.997599039615849</v>
      </c>
      <c r="N72" s="360" t="s">
        <v>167</v>
      </c>
      <c r="O72" s="361">
        <v>2</v>
      </c>
      <c r="P72" s="369">
        <v>0</v>
      </c>
      <c r="Q72" s="369">
        <v>0</v>
      </c>
      <c r="R72" s="360" t="s">
        <v>41</v>
      </c>
      <c r="S72" s="56"/>
    </row>
    <row r="73" spans="1:152" s="7" customFormat="1" ht="12" customHeight="1" x14ac:dyDescent="0.2">
      <c r="A73" s="361">
        <v>68</v>
      </c>
      <c r="B73" s="360" t="s">
        <v>128</v>
      </c>
      <c r="C73" s="360" t="s">
        <v>107</v>
      </c>
      <c r="D73" s="360" t="s">
        <v>255</v>
      </c>
      <c r="E73" s="360" t="s">
        <v>254</v>
      </c>
      <c r="F73" s="361">
        <v>7</v>
      </c>
      <c r="G73" s="361">
        <v>1075</v>
      </c>
      <c r="H73" s="365">
        <v>153.57142857142858</v>
      </c>
      <c r="I73" s="361">
        <v>1646</v>
      </c>
      <c r="J73" s="365">
        <v>235.14285278320312</v>
      </c>
      <c r="K73" s="362">
        <v>1.5311627906976744</v>
      </c>
      <c r="L73" s="369">
        <v>73500</v>
      </c>
      <c r="M73" s="366">
        <v>44.653705953827462</v>
      </c>
      <c r="N73" s="360" t="s">
        <v>167</v>
      </c>
      <c r="O73" s="361">
        <v>2</v>
      </c>
      <c r="P73" s="369">
        <v>0</v>
      </c>
      <c r="Q73" s="369">
        <v>0</v>
      </c>
      <c r="R73" s="360" t="s">
        <v>41</v>
      </c>
      <c r="S73" s="56"/>
    </row>
    <row r="74" spans="1:152" x14ac:dyDescent="0.2">
      <c r="A74" s="361">
        <v>69</v>
      </c>
      <c r="B74" s="360" t="s">
        <v>128</v>
      </c>
      <c r="C74" s="360" t="s">
        <v>107</v>
      </c>
      <c r="D74" s="360" t="s">
        <v>255</v>
      </c>
      <c r="E74" s="360" t="s">
        <v>40</v>
      </c>
      <c r="F74" s="361">
        <v>5.71</v>
      </c>
      <c r="G74" s="361">
        <v>1062</v>
      </c>
      <c r="H74" s="365">
        <v>185.98949087654361</v>
      </c>
      <c r="I74" s="361">
        <v>1079</v>
      </c>
      <c r="J74" s="365">
        <v>188.96672058105469</v>
      </c>
      <c r="K74" s="362">
        <v>1.0160075329566856</v>
      </c>
      <c r="L74" s="369">
        <v>46230</v>
      </c>
      <c r="M74" s="366">
        <v>42.84522706209453</v>
      </c>
      <c r="N74" s="360" t="s">
        <v>166</v>
      </c>
      <c r="O74" s="361">
        <v>2</v>
      </c>
      <c r="P74" s="369">
        <v>0</v>
      </c>
      <c r="Q74" s="369">
        <v>0</v>
      </c>
      <c r="R74" s="360" t="s">
        <v>41</v>
      </c>
      <c r="S74" s="57"/>
      <c r="T74" s="122"/>
    </row>
    <row r="75" spans="1:152" x14ac:dyDescent="0.2">
      <c r="A75" s="361">
        <v>70</v>
      </c>
      <c r="B75" s="360" t="s">
        <v>128</v>
      </c>
      <c r="C75" s="360" t="s">
        <v>107</v>
      </c>
      <c r="D75" s="360" t="s">
        <v>255</v>
      </c>
      <c r="E75" s="360" t="s">
        <v>40</v>
      </c>
      <c r="F75" s="361">
        <v>8</v>
      </c>
      <c r="G75" s="361">
        <v>2144</v>
      </c>
      <c r="H75" s="365">
        <v>268</v>
      </c>
      <c r="I75" s="361">
        <v>1924</v>
      </c>
      <c r="J75" s="365">
        <v>240.5</v>
      </c>
      <c r="K75" s="362">
        <v>0.89738805970149249</v>
      </c>
      <c r="L75" s="369">
        <v>80800</v>
      </c>
      <c r="M75" s="366">
        <v>41.995841995841992</v>
      </c>
      <c r="N75" s="360" t="s">
        <v>167</v>
      </c>
      <c r="O75" s="361">
        <v>4</v>
      </c>
      <c r="P75" s="369">
        <v>0</v>
      </c>
      <c r="Q75" s="369">
        <v>0</v>
      </c>
      <c r="R75" s="360" t="s">
        <v>41</v>
      </c>
      <c r="S75" s="57"/>
      <c r="T75" s="122"/>
    </row>
    <row r="76" spans="1:152" x14ac:dyDescent="0.2">
      <c r="A76" s="297"/>
      <c r="B76" s="298"/>
      <c r="C76" s="298"/>
      <c r="D76" s="298"/>
      <c r="E76" s="298"/>
      <c r="F76" s="299"/>
      <c r="G76" s="297"/>
      <c r="H76" s="302"/>
      <c r="I76" s="297"/>
      <c r="J76" s="302"/>
      <c r="K76" s="299"/>
      <c r="L76" s="177"/>
      <c r="M76" s="176"/>
      <c r="N76" s="298"/>
      <c r="O76" s="297"/>
      <c r="P76" s="177"/>
      <c r="Q76" s="177"/>
      <c r="R76" s="298"/>
      <c r="S76" s="57"/>
      <c r="T76" s="122"/>
    </row>
    <row r="77" spans="1:152" x14ac:dyDescent="0.2">
      <c r="A77" s="297"/>
      <c r="B77" s="298"/>
      <c r="C77" s="298"/>
      <c r="D77" s="298"/>
      <c r="E77" s="298"/>
      <c r="F77" s="299"/>
      <c r="G77" s="297"/>
      <c r="H77" s="302"/>
      <c r="I77" s="297"/>
      <c r="J77" s="302"/>
      <c r="K77" s="299"/>
      <c r="L77" s="177"/>
      <c r="M77" s="176"/>
      <c r="N77" s="298"/>
      <c r="O77" s="297"/>
      <c r="P77" s="177"/>
      <c r="Q77" s="177"/>
      <c r="R77" s="298"/>
      <c r="S77" s="57"/>
      <c r="T77" s="122"/>
      <c r="EV77" s="108"/>
    </row>
    <row r="78" spans="1:152" x14ac:dyDescent="0.2">
      <c r="A78" s="297"/>
      <c r="B78" s="298"/>
      <c r="C78" s="298"/>
      <c r="D78" s="298"/>
      <c r="E78" s="298"/>
      <c r="F78" s="299"/>
      <c r="G78" s="297"/>
      <c r="H78" s="302"/>
      <c r="I78" s="297"/>
      <c r="J78" s="302"/>
      <c r="K78" s="299"/>
      <c r="L78" s="177"/>
      <c r="M78" s="176"/>
      <c r="N78" s="298"/>
      <c r="O78" s="297"/>
      <c r="P78" s="177"/>
      <c r="Q78" s="177"/>
      <c r="R78" s="298"/>
      <c r="S78" s="57"/>
      <c r="T78" s="122"/>
      <c r="EV78" s="108"/>
    </row>
    <row r="79" spans="1:152" x14ac:dyDescent="0.2">
      <c r="A79" s="297"/>
      <c r="B79" s="298"/>
      <c r="C79" s="298"/>
      <c r="D79" s="298"/>
      <c r="E79" s="298"/>
      <c r="F79" s="299"/>
      <c r="G79" s="297"/>
      <c r="H79" s="302"/>
      <c r="I79" s="297"/>
      <c r="J79" s="302"/>
      <c r="K79" s="299"/>
      <c r="L79" s="177"/>
      <c r="M79" s="176"/>
      <c r="N79" s="298"/>
      <c r="O79" s="297"/>
      <c r="P79" s="177"/>
      <c r="Q79" s="177"/>
      <c r="R79" s="298"/>
      <c r="S79" s="52"/>
    </row>
    <row r="80" spans="1:152" x14ac:dyDescent="0.2">
      <c r="A80" s="297"/>
      <c r="B80" s="298"/>
      <c r="C80" s="298"/>
      <c r="D80" s="298"/>
      <c r="E80" s="298"/>
      <c r="F80" s="299"/>
      <c r="G80" s="297"/>
      <c r="H80" s="302"/>
      <c r="I80" s="297"/>
      <c r="J80" s="302"/>
      <c r="K80" s="299"/>
      <c r="L80" s="177"/>
      <c r="M80" s="176"/>
      <c r="N80" s="298"/>
      <c r="O80" s="297"/>
      <c r="P80" s="177"/>
      <c r="Q80" s="177"/>
      <c r="R80" s="298"/>
      <c r="S80" s="57"/>
      <c r="T80" s="122"/>
    </row>
    <row r="81" spans="1:20" x14ac:dyDescent="0.2">
      <c r="A81" s="297"/>
      <c r="B81" s="298"/>
      <c r="C81" s="298"/>
      <c r="D81" s="298"/>
      <c r="E81" s="298"/>
      <c r="F81" s="299"/>
      <c r="G81" s="297"/>
      <c r="H81" s="302"/>
      <c r="I81" s="297"/>
      <c r="J81" s="302"/>
      <c r="K81" s="299"/>
      <c r="L81" s="177"/>
      <c r="M81" s="176"/>
      <c r="N81" s="298"/>
      <c r="O81" s="297"/>
      <c r="P81" s="177"/>
      <c r="Q81" s="177"/>
      <c r="R81" s="298"/>
      <c r="S81" s="57"/>
      <c r="T81" s="122"/>
    </row>
    <row r="82" spans="1:20" x14ac:dyDescent="0.2">
      <c r="A82" s="297"/>
      <c r="B82" s="298"/>
      <c r="C82" s="298"/>
      <c r="D82" s="298"/>
      <c r="E82" s="298"/>
      <c r="F82" s="299"/>
      <c r="G82" s="297"/>
      <c r="H82" s="302"/>
      <c r="I82" s="297"/>
      <c r="J82" s="302"/>
      <c r="K82" s="299"/>
      <c r="L82" s="177"/>
      <c r="M82" s="176"/>
      <c r="N82" s="298"/>
      <c r="O82" s="297"/>
      <c r="P82" s="177"/>
      <c r="Q82" s="177"/>
      <c r="R82" s="298"/>
      <c r="S82" s="57"/>
      <c r="T82" s="122"/>
    </row>
    <row r="83" spans="1:20" x14ac:dyDescent="0.2">
      <c r="A83" s="297"/>
      <c r="B83" s="298"/>
      <c r="C83" s="298"/>
      <c r="D83" s="298"/>
      <c r="E83" s="298"/>
      <c r="F83" s="299"/>
      <c r="G83" s="297"/>
      <c r="H83" s="302"/>
      <c r="I83" s="297"/>
      <c r="J83" s="302"/>
      <c r="K83" s="299"/>
      <c r="L83" s="177"/>
      <c r="M83" s="176"/>
      <c r="N83" s="298"/>
      <c r="O83" s="297"/>
      <c r="P83" s="177"/>
      <c r="Q83" s="177"/>
      <c r="R83" s="298"/>
      <c r="S83" s="52"/>
    </row>
    <row r="84" spans="1:20" x14ac:dyDescent="0.2">
      <c r="A84" s="297"/>
      <c r="B84" s="298"/>
      <c r="C84" s="298"/>
      <c r="D84" s="298"/>
      <c r="E84" s="298"/>
      <c r="F84" s="299"/>
      <c r="G84" s="297"/>
      <c r="H84" s="302"/>
      <c r="I84" s="297"/>
      <c r="J84" s="302"/>
      <c r="K84" s="299"/>
      <c r="L84" s="177"/>
      <c r="M84" s="176"/>
      <c r="N84" s="298"/>
      <c r="O84" s="297"/>
      <c r="P84" s="177"/>
      <c r="Q84" s="177"/>
      <c r="R84" s="298"/>
      <c r="S84" s="52"/>
    </row>
    <row r="85" spans="1:20" x14ac:dyDescent="0.2">
      <c r="A85" s="297"/>
      <c r="B85" s="298"/>
      <c r="C85" s="298"/>
      <c r="D85" s="298"/>
      <c r="E85" s="298"/>
      <c r="F85" s="299"/>
      <c r="G85" s="297"/>
      <c r="H85" s="302"/>
      <c r="I85" s="297"/>
      <c r="J85" s="302"/>
      <c r="K85" s="299"/>
      <c r="L85" s="177"/>
      <c r="M85" s="176"/>
      <c r="N85" s="298"/>
      <c r="O85" s="297"/>
      <c r="P85" s="177"/>
      <c r="Q85" s="177"/>
      <c r="R85" s="298"/>
      <c r="S85" s="52"/>
    </row>
    <row r="86" spans="1:20" x14ac:dyDescent="0.2">
      <c r="A86" s="297"/>
      <c r="B86" s="298"/>
      <c r="C86" s="298"/>
      <c r="D86" s="298"/>
      <c r="E86" s="298"/>
      <c r="F86" s="299"/>
      <c r="G86" s="297"/>
      <c r="H86" s="302"/>
      <c r="I86" s="297"/>
      <c r="J86" s="302"/>
      <c r="K86" s="299"/>
      <c r="L86" s="177"/>
      <c r="M86" s="176"/>
      <c r="N86" s="298"/>
      <c r="O86" s="297"/>
      <c r="P86" s="177"/>
      <c r="Q86" s="177"/>
      <c r="R86" s="298"/>
      <c r="S86" s="52"/>
    </row>
    <row r="87" spans="1:20" x14ac:dyDescent="0.2">
      <c r="A87" s="297"/>
      <c r="B87" s="298"/>
      <c r="C87" s="298"/>
      <c r="D87" s="298"/>
      <c r="E87" s="298"/>
      <c r="F87" s="299"/>
      <c r="G87" s="297"/>
      <c r="H87" s="302"/>
      <c r="I87" s="297"/>
      <c r="J87" s="302"/>
      <c r="K87" s="299"/>
      <c r="L87" s="177"/>
      <c r="M87" s="176"/>
      <c r="N87" s="298"/>
      <c r="O87" s="297"/>
      <c r="P87" s="177"/>
      <c r="Q87" s="177"/>
      <c r="R87" s="298"/>
      <c r="S87" s="52"/>
    </row>
    <row r="88" spans="1:20" x14ac:dyDescent="0.2">
      <c r="A88" s="297"/>
      <c r="B88" s="298"/>
      <c r="C88" s="298"/>
      <c r="D88" s="298"/>
      <c r="E88" s="298"/>
      <c r="F88" s="299"/>
      <c r="G88" s="297"/>
      <c r="H88" s="302"/>
      <c r="I88" s="297"/>
      <c r="J88" s="302"/>
      <c r="K88" s="299"/>
      <c r="L88" s="177"/>
      <c r="M88" s="176"/>
      <c r="N88" s="298"/>
      <c r="O88" s="297"/>
      <c r="P88" s="177"/>
      <c r="Q88" s="177"/>
      <c r="R88" s="298"/>
      <c r="S88" s="52"/>
    </row>
    <row r="89" spans="1:20" x14ac:dyDescent="0.2">
      <c r="A89" s="297"/>
      <c r="B89" s="298"/>
      <c r="C89" s="298"/>
      <c r="D89" s="298"/>
      <c r="E89" s="298"/>
      <c r="F89" s="299"/>
      <c r="G89" s="297"/>
      <c r="H89" s="302"/>
      <c r="I89" s="297"/>
      <c r="J89" s="302"/>
      <c r="K89" s="299"/>
      <c r="L89" s="177"/>
      <c r="M89" s="176"/>
      <c r="N89" s="298"/>
      <c r="O89" s="297"/>
      <c r="P89" s="177"/>
      <c r="Q89" s="177"/>
      <c r="R89" s="298"/>
      <c r="S89" s="52"/>
    </row>
    <row r="90" spans="1:20" x14ac:dyDescent="0.2">
      <c r="A90" s="297"/>
      <c r="B90" s="298"/>
      <c r="C90" s="298"/>
      <c r="D90" s="298"/>
      <c r="E90" s="298"/>
      <c r="F90" s="299"/>
      <c r="G90" s="297"/>
      <c r="H90" s="302"/>
      <c r="I90" s="297"/>
      <c r="J90" s="302"/>
      <c r="K90" s="299"/>
      <c r="L90" s="177"/>
      <c r="M90" s="176"/>
      <c r="N90" s="298"/>
      <c r="O90" s="297"/>
      <c r="P90" s="177"/>
      <c r="Q90" s="177"/>
      <c r="R90" s="298"/>
      <c r="S90" s="52"/>
    </row>
    <row r="91" spans="1:20" x14ac:dyDescent="0.2">
      <c r="A91" s="297"/>
      <c r="B91" s="298"/>
      <c r="C91" s="298"/>
      <c r="D91" s="298"/>
      <c r="E91" s="298"/>
      <c r="F91" s="299"/>
      <c r="G91" s="297"/>
      <c r="H91" s="302"/>
      <c r="I91" s="297"/>
      <c r="J91" s="302"/>
      <c r="K91" s="299"/>
      <c r="L91" s="177"/>
      <c r="M91" s="176"/>
      <c r="N91" s="298"/>
      <c r="O91" s="297"/>
      <c r="P91" s="177"/>
      <c r="Q91" s="177"/>
      <c r="R91" s="298"/>
      <c r="S91" s="52"/>
    </row>
    <row r="92" spans="1:20" x14ac:dyDescent="0.2">
      <c r="A92" s="297"/>
      <c r="B92" s="298"/>
      <c r="C92" s="298"/>
      <c r="D92" s="298"/>
      <c r="E92" s="298"/>
      <c r="F92" s="299"/>
      <c r="G92" s="297"/>
      <c r="H92" s="302"/>
      <c r="I92" s="297"/>
      <c r="J92" s="302"/>
      <c r="K92" s="299"/>
      <c r="L92" s="177"/>
      <c r="M92" s="176"/>
      <c r="N92" s="298"/>
      <c r="O92" s="297"/>
      <c r="P92" s="177"/>
      <c r="Q92" s="177"/>
      <c r="R92" s="298"/>
      <c r="S92" s="52"/>
    </row>
    <row r="93" spans="1:20" x14ac:dyDescent="0.2">
      <c r="A93" s="297"/>
      <c r="B93" s="298"/>
      <c r="C93" s="298"/>
      <c r="D93" s="298"/>
      <c r="E93" s="298"/>
      <c r="F93" s="299"/>
      <c r="G93" s="297"/>
      <c r="H93" s="302"/>
      <c r="I93" s="297"/>
      <c r="J93" s="302"/>
      <c r="K93" s="299"/>
      <c r="L93" s="177"/>
      <c r="M93" s="176"/>
      <c r="N93" s="298"/>
      <c r="O93" s="297"/>
      <c r="P93" s="177"/>
      <c r="Q93" s="177"/>
      <c r="R93" s="298"/>
      <c r="S93" s="52"/>
    </row>
    <row r="94" spans="1:20" x14ac:dyDescent="0.2">
      <c r="A94" s="297"/>
      <c r="B94" s="298"/>
      <c r="C94" s="298"/>
      <c r="D94" s="298"/>
      <c r="E94" s="298"/>
      <c r="F94" s="299"/>
      <c r="G94" s="297"/>
      <c r="H94" s="302"/>
      <c r="I94" s="297"/>
      <c r="J94" s="302"/>
      <c r="K94" s="299"/>
      <c r="L94" s="177"/>
      <c r="M94" s="176"/>
      <c r="N94" s="298"/>
      <c r="O94" s="297"/>
      <c r="P94" s="177"/>
      <c r="Q94" s="177"/>
      <c r="R94" s="298"/>
      <c r="S94" s="52"/>
    </row>
    <row r="95" spans="1:20" x14ac:dyDescent="0.2">
      <c r="A95" s="297"/>
      <c r="B95" s="298"/>
      <c r="C95" s="298"/>
      <c r="D95" s="298"/>
      <c r="E95" s="298"/>
      <c r="F95" s="299"/>
      <c r="G95" s="297"/>
      <c r="H95" s="302"/>
      <c r="I95" s="297"/>
      <c r="J95" s="302"/>
      <c r="K95" s="299"/>
      <c r="L95" s="177"/>
      <c r="M95" s="176"/>
      <c r="N95" s="298"/>
      <c r="O95" s="297"/>
      <c r="P95" s="177"/>
      <c r="Q95" s="177"/>
      <c r="R95" s="298"/>
      <c r="S95" s="52"/>
    </row>
    <row r="96" spans="1:20" x14ac:dyDescent="0.2">
      <c r="A96" s="297"/>
      <c r="B96" s="298"/>
      <c r="C96" s="298"/>
      <c r="D96" s="298"/>
      <c r="E96" s="298"/>
      <c r="F96" s="299"/>
      <c r="G96" s="297"/>
      <c r="H96" s="302"/>
      <c r="I96" s="297"/>
      <c r="J96" s="302"/>
      <c r="K96" s="299"/>
      <c r="L96" s="177"/>
      <c r="M96" s="176"/>
      <c r="N96" s="298"/>
      <c r="O96" s="297"/>
      <c r="P96" s="177"/>
      <c r="Q96" s="177"/>
      <c r="R96" s="298"/>
      <c r="S96" s="52"/>
    </row>
    <row r="97" spans="1:19" x14ac:dyDescent="0.2">
      <c r="A97" s="297"/>
      <c r="B97" s="298"/>
      <c r="C97" s="298"/>
      <c r="D97" s="298"/>
      <c r="E97" s="298"/>
      <c r="F97" s="299"/>
      <c r="G97" s="297"/>
      <c r="H97" s="302"/>
      <c r="I97" s="297"/>
      <c r="J97" s="302"/>
      <c r="K97" s="299"/>
      <c r="L97" s="177"/>
      <c r="M97" s="176"/>
      <c r="N97" s="298"/>
      <c r="O97" s="297"/>
      <c r="P97" s="177"/>
      <c r="Q97" s="177"/>
      <c r="R97" s="298"/>
      <c r="S97" s="52"/>
    </row>
    <row r="98" spans="1:19" x14ac:dyDescent="0.2">
      <c r="A98" s="297"/>
      <c r="B98" s="298"/>
      <c r="C98" s="298"/>
      <c r="D98" s="298"/>
      <c r="E98" s="298"/>
      <c r="F98" s="299"/>
      <c r="G98" s="297"/>
      <c r="H98" s="302"/>
      <c r="I98" s="297"/>
      <c r="J98" s="302"/>
      <c r="K98" s="299"/>
      <c r="L98" s="177"/>
      <c r="M98" s="176"/>
      <c r="N98" s="298"/>
      <c r="O98" s="297"/>
      <c r="P98" s="177"/>
      <c r="Q98" s="177"/>
      <c r="R98" s="298"/>
      <c r="S98" s="52"/>
    </row>
    <row r="99" spans="1:19" x14ac:dyDescent="0.2">
      <c r="A99" s="297"/>
      <c r="B99" s="298"/>
      <c r="C99" s="298"/>
      <c r="D99" s="298"/>
      <c r="E99" s="298"/>
      <c r="F99" s="299"/>
      <c r="G99" s="297"/>
      <c r="H99" s="302"/>
      <c r="I99" s="297"/>
      <c r="J99" s="302"/>
      <c r="K99" s="299"/>
      <c r="L99" s="177"/>
      <c r="M99" s="176"/>
      <c r="N99" s="298"/>
      <c r="O99" s="297"/>
      <c r="P99" s="177"/>
      <c r="Q99" s="177"/>
      <c r="R99" s="298"/>
      <c r="S99" s="52"/>
    </row>
    <row r="100" spans="1:19" x14ac:dyDescent="0.2">
      <c r="A100" s="297"/>
      <c r="B100" s="298"/>
      <c r="C100" s="298"/>
      <c r="D100" s="298"/>
      <c r="E100" s="298"/>
      <c r="F100" s="299"/>
      <c r="G100" s="297"/>
      <c r="H100" s="302"/>
      <c r="I100" s="297"/>
      <c r="J100" s="302"/>
      <c r="K100" s="299"/>
      <c r="L100" s="177"/>
      <c r="M100" s="176"/>
      <c r="N100" s="298"/>
      <c r="O100" s="297"/>
      <c r="P100" s="177"/>
      <c r="Q100" s="177"/>
      <c r="R100" s="298"/>
      <c r="S100" s="52"/>
    </row>
    <row r="101" spans="1:19" x14ac:dyDescent="0.2">
      <c r="A101" s="297"/>
      <c r="B101" s="298"/>
      <c r="C101" s="298"/>
      <c r="D101" s="298"/>
      <c r="E101" s="298"/>
      <c r="F101" s="299"/>
      <c r="G101" s="297"/>
      <c r="H101" s="302"/>
      <c r="I101" s="297"/>
      <c r="J101" s="302"/>
      <c r="K101" s="299"/>
      <c r="L101" s="177"/>
      <c r="M101" s="176"/>
      <c r="N101" s="298"/>
      <c r="O101" s="297"/>
      <c r="P101" s="177"/>
      <c r="Q101" s="177"/>
      <c r="R101" s="298"/>
      <c r="S101" s="52"/>
    </row>
    <row r="102" spans="1:19" x14ac:dyDescent="0.2">
      <c r="A102" s="297"/>
      <c r="B102" s="298"/>
      <c r="C102" s="298"/>
      <c r="D102" s="298"/>
      <c r="E102" s="298"/>
      <c r="F102" s="299"/>
      <c r="G102" s="297"/>
      <c r="H102" s="302"/>
      <c r="I102" s="297"/>
      <c r="J102" s="302"/>
      <c r="K102" s="299"/>
      <c r="L102" s="177"/>
      <c r="M102" s="176"/>
      <c r="N102" s="298"/>
      <c r="O102" s="297"/>
      <c r="P102" s="177"/>
      <c r="Q102" s="177"/>
      <c r="R102" s="298"/>
      <c r="S102" s="52"/>
    </row>
    <row r="103" spans="1:19" x14ac:dyDescent="0.2">
      <c r="A103" s="297"/>
      <c r="B103" s="298"/>
      <c r="C103" s="298"/>
      <c r="D103" s="298"/>
      <c r="E103" s="298"/>
      <c r="F103" s="299"/>
      <c r="G103" s="297"/>
      <c r="H103" s="302"/>
      <c r="I103" s="297"/>
      <c r="J103" s="302"/>
      <c r="K103" s="299"/>
      <c r="L103" s="177"/>
      <c r="M103" s="176"/>
      <c r="N103" s="298"/>
      <c r="O103" s="297"/>
      <c r="P103" s="177"/>
      <c r="Q103" s="177"/>
      <c r="R103" s="298"/>
      <c r="S103" s="52"/>
    </row>
    <row r="104" spans="1:19" x14ac:dyDescent="0.2">
      <c r="A104" s="297"/>
      <c r="B104" s="298"/>
      <c r="C104" s="298"/>
      <c r="D104" s="298"/>
      <c r="E104" s="298"/>
      <c r="F104" s="299"/>
      <c r="G104" s="297"/>
      <c r="H104" s="302"/>
      <c r="I104" s="297"/>
      <c r="J104" s="302"/>
      <c r="K104" s="299"/>
      <c r="L104" s="177"/>
      <c r="M104" s="176"/>
      <c r="N104" s="298"/>
      <c r="O104" s="297"/>
      <c r="P104" s="177"/>
      <c r="Q104" s="177"/>
      <c r="R104" s="298"/>
      <c r="S104" s="52"/>
    </row>
    <row r="105" spans="1:19" x14ac:dyDescent="0.2">
      <c r="A105" s="297"/>
      <c r="B105" s="298"/>
      <c r="C105" s="298"/>
      <c r="D105" s="298"/>
      <c r="E105" s="298"/>
      <c r="F105" s="299"/>
      <c r="G105" s="297"/>
      <c r="H105" s="302"/>
      <c r="I105" s="297"/>
      <c r="J105" s="302"/>
      <c r="K105" s="299"/>
      <c r="L105" s="177"/>
      <c r="M105" s="176"/>
      <c r="N105" s="298"/>
      <c r="O105" s="297"/>
      <c r="P105" s="177"/>
      <c r="Q105" s="177"/>
      <c r="R105" s="298"/>
      <c r="S105" s="52"/>
    </row>
    <row r="106" spans="1:19" x14ac:dyDescent="0.2">
      <c r="A106" s="297"/>
      <c r="B106" s="298"/>
      <c r="C106" s="298"/>
      <c r="D106" s="298"/>
      <c r="E106" s="298"/>
      <c r="F106" s="299"/>
      <c r="G106" s="297"/>
      <c r="H106" s="302"/>
      <c r="I106" s="297"/>
      <c r="J106" s="302"/>
      <c r="K106" s="299"/>
      <c r="L106" s="177"/>
      <c r="M106" s="176"/>
      <c r="N106" s="298"/>
      <c r="O106" s="297"/>
      <c r="P106" s="177"/>
      <c r="Q106" s="177"/>
      <c r="R106" s="298"/>
      <c r="S106" s="52"/>
    </row>
    <row r="107" spans="1:19" x14ac:dyDescent="0.2">
      <c r="A107" s="297"/>
      <c r="B107" s="298"/>
      <c r="C107" s="298"/>
      <c r="D107" s="298"/>
      <c r="E107" s="298"/>
      <c r="F107" s="299"/>
      <c r="G107" s="297"/>
      <c r="H107" s="302"/>
      <c r="I107" s="297"/>
      <c r="J107" s="302"/>
      <c r="K107" s="299"/>
      <c r="L107" s="177"/>
      <c r="M107" s="176"/>
      <c r="N107" s="298"/>
      <c r="O107" s="297"/>
      <c r="P107" s="177"/>
      <c r="Q107" s="177"/>
      <c r="R107" s="298"/>
      <c r="S107" s="52"/>
    </row>
    <row r="108" spans="1:19" x14ac:dyDescent="0.2">
      <c r="A108" s="297"/>
      <c r="B108" s="298"/>
      <c r="C108" s="298"/>
      <c r="D108" s="298"/>
      <c r="E108" s="298"/>
      <c r="F108" s="299"/>
      <c r="G108" s="297"/>
      <c r="H108" s="302"/>
      <c r="I108" s="297"/>
      <c r="J108" s="302"/>
      <c r="K108" s="299"/>
      <c r="L108" s="177"/>
      <c r="M108" s="176"/>
      <c r="N108" s="298"/>
      <c r="O108" s="297"/>
      <c r="P108" s="177"/>
      <c r="Q108" s="177"/>
      <c r="R108" s="298"/>
      <c r="S108" s="52"/>
    </row>
    <row r="109" spans="1:19" x14ac:dyDescent="0.2">
      <c r="A109" s="297"/>
      <c r="B109" s="298"/>
      <c r="C109" s="298"/>
      <c r="D109" s="298"/>
      <c r="E109" s="298"/>
      <c r="F109" s="299"/>
      <c r="G109" s="297"/>
      <c r="H109" s="302"/>
      <c r="I109" s="297"/>
      <c r="J109" s="302"/>
      <c r="K109" s="299"/>
      <c r="L109" s="177"/>
      <c r="M109" s="176"/>
      <c r="N109" s="298"/>
      <c r="O109" s="297"/>
      <c r="P109" s="177"/>
      <c r="Q109" s="177"/>
      <c r="R109" s="298"/>
      <c r="S109" s="52"/>
    </row>
    <row r="110" spans="1:19" x14ac:dyDescent="0.2">
      <c r="A110" s="297"/>
      <c r="B110" s="298"/>
      <c r="C110" s="298"/>
      <c r="D110" s="298"/>
      <c r="E110" s="298"/>
      <c r="F110" s="299"/>
      <c r="G110" s="297"/>
      <c r="H110" s="302"/>
      <c r="I110" s="297"/>
      <c r="J110" s="302"/>
      <c r="K110" s="299"/>
      <c r="L110" s="177"/>
      <c r="M110" s="176"/>
      <c r="N110" s="298"/>
      <c r="O110" s="297"/>
      <c r="P110" s="177"/>
      <c r="Q110" s="177"/>
      <c r="R110" s="298"/>
    </row>
    <row r="111" spans="1:19" x14ac:dyDescent="0.2">
      <c r="A111" s="202"/>
      <c r="B111" s="202"/>
      <c r="C111" s="218"/>
      <c r="D111" s="224"/>
      <c r="E111" s="197"/>
      <c r="F111" s="198"/>
      <c r="G111" s="199"/>
      <c r="H111" s="199"/>
      <c r="I111" s="199"/>
      <c r="J111" s="199"/>
      <c r="K111" s="201"/>
      <c r="L111" s="200"/>
      <c r="M111" s="201"/>
      <c r="N111" s="205"/>
      <c r="O111" s="202"/>
      <c r="P111" s="203"/>
      <c r="Q111" s="204"/>
      <c r="R111" s="146"/>
    </row>
    <row r="112" spans="1:19" x14ac:dyDescent="0.2">
      <c r="A112" s="202"/>
      <c r="B112" s="202"/>
      <c r="C112" s="218"/>
      <c r="D112" s="224"/>
      <c r="E112" s="197"/>
      <c r="F112" s="198"/>
      <c r="G112" s="199"/>
      <c r="H112" s="199"/>
      <c r="I112" s="199"/>
      <c r="J112" s="199"/>
      <c r="K112" s="201"/>
      <c r="L112" s="200"/>
      <c r="M112" s="201"/>
      <c r="N112" s="205"/>
      <c r="O112" s="202"/>
      <c r="P112" s="203"/>
      <c r="Q112" s="204"/>
      <c r="R112" s="146"/>
    </row>
    <row r="113" spans="1:18" x14ac:dyDescent="0.2">
      <c r="A113" s="202"/>
      <c r="B113" s="202"/>
      <c r="C113" s="218"/>
      <c r="D113" s="224"/>
      <c r="E113" s="197"/>
      <c r="F113" s="198"/>
      <c r="G113" s="199"/>
      <c r="H113" s="199"/>
      <c r="I113" s="199"/>
      <c r="J113" s="199"/>
      <c r="K113" s="201"/>
      <c r="L113" s="200"/>
      <c r="M113" s="201"/>
      <c r="N113" s="205"/>
      <c r="O113" s="202"/>
      <c r="P113" s="203"/>
      <c r="Q113" s="204"/>
      <c r="R113" s="146"/>
    </row>
    <row r="114" spans="1:18" x14ac:dyDescent="0.2">
      <c r="A114" s="202"/>
      <c r="B114" s="202"/>
      <c r="C114" s="218"/>
      <c r="D114" s="224"/>
      <c r="E114" s="197"/>
      <c r="F114" s="198"/>
      <c r="G114" s="199"/>
      <c r="H114" s="199"/>
      <c r="I114" s="199"/>
      <c r="J114" s="199"/>
      <c r="K114" s="201"/>
      <c r="L114" s="200"/>
      <c r="M114" s="201"/>
      <c r="N114" s="205"/>
      <c r="O114" s="202"/>
      <c r="P114" s="203"/>
      <c r="Q114" s="204"/>
      <c r="R114" s="146"/>
    </row>
    <row r="115" spans="1:18" x14ac:dyDescent="0.2">
      <c r="A115" s="202"/>
      <c r="B115" s="202"/>
      <c r="C115" s="218"/>
      <c r="D115" s="224"/>
      <c r="E115" s="197"/>
      <c r="F115" s="198"/>
      <c r="G115" s="199"/>
      <c r="H115" s="199"/>
      <c r="I115" s="199"/>
      <c r="J115" s="199"/>
      <c r="K115" s="201"/>
      <c r="L115" s="200"/>
      <c r="M115" s="201"/>
      <c r="N115" s="205"/>
      <c r="O115" s="202"/>
      <c r="P115" s="203"/>
      <c r="Q115" s="204"/>
      <c r="R115" s="146"/>
    </row>
    <row r="116" spans="1:18" x14ac:dyDescent="0.2">
      <c r="A116" s="202"/>
      <c r="B116" s="202"/>
      <c r="C116" s="218"/>
      <c r="D116" s="224"/>
      <c r="E116" s="197"/>
      <c r="F116" s="198"/>
      <c r="G116" s="199"/>
      <c r="H116" s="199"/>
      <c r="I116" s="199"/>
      <c r="J116" s="199"/>
      <c r="K116" s="201"/>
      <c r="L116" s="200"/>
      <c r="M116" s="201"/>
      <c r="N116" s="205"/>
      <c r="O116" s="202"/>
      <c r="P116" s="203"/>
      <c r="Q116" s="204"/>
      <c r="R116" s="146"/>
    </row>
    <row r="117" spans="1:18" x14ac:dyDescent="0.2">
      <c r="A117" s="202"/>
      <c r="B117" s="202"/>
      <c r="C117" s="218"/>
      <c r="D117" s="224"/>
      <c r="E117" s="197"/>
      <c r="F117" s="198"/>
      <c r="G117" s="199"/>
      <c r="H117" s="199"/>
      <c r="I117" s="199"/>
      <c r="J117" s="199"/>
      <c r="K117" s="201"/>
      <c r="L117" s="200"/>
      <c r="M117" s="201"/>
      <c r="N117" s="205"/>
      <c r="O117" s="202"/>
      <c r="P117" s="203"/>
      <c r="Q117" s="204"/>
      <c r="R117" s="146"/>
    </row>
    <row r="118" spans="1:18" x14ac:dyDescent="0.2">
      <c r="A118" s="202"/>
      <c r="B118" s="202"/>
      <c r="C118" s="218"/>
      <c r="D118" s="224"/>
      <c r="E118" s="197"/>
      <c r="F118" s="198"/>
      <c r="G118" s="199"/>
      <c r="H118" s="199"/>
      <c r="I118" s="199"/>
      <c r="J118" s="199"/>
      <c r="K118" s="201"/>
      <c r="L118" s="200"/>
      <c r="M118" s="201"/>
      <c r="N118" s="205"/>
      <c r="O118" s="202"/>
      <c r="P118" s="203"/>
      <c r="Q118" s="204"/>
      <c r="R118" s="146"/>
    </row>
    <row r="119" spans="1:18" x14ac:dyDescent="0.2">
      <c r="A119" s="202"/>
      <c r="B119" s="202"/>
      <c r="C119" s="218"/>
      <c r="D119" s="224"/>
      <c r="E119" s="197"/>
      <c r="F119" s="198"/>
      <c r="G119" s="199"/>
      <c r="H119" s="199"/>
      <c r="I119" s="199"/>
      <c r="J119" s="199"/>
      <c r="K119" s="201"/>
      <c r="L119" s="200"/>
      <c r="M119" s="201"/>
      <c r="N119" s="205"/>
      <c r="O119" s="202"/>
      <c r="P119" s="203"/>
      <c r="Q119" s="204"/>
      <c r="R119" s="146"/>
    </row>
    <row r="120" spans="1:18" x14ac:dyDescent="0.2">
      <c r="A120" s="202"/>
      <c r="B120" s="202"/>
      <c r="C120" s="218"/>
      <c r="D120" s="224"/>
      <c r="E120" s="197"/>
      <c r="F120" s="198"/>
      <c r="G120" s="206"/>
      <c r="H120" s="206"/>
      <c r="I120" s="199"/>
      <c r="J120" s="199"/>
      <c r="K120" s="201"/>
      <c r="L120" s="200"/>
      <c r="M120" s="201"/>
      <c r="N120" s="205"/>
      <c r="O120" s="202"/>
      <c r="P120" s="203"/>
      <c r="Q120" s="204"/>
      <c r="R120" s="146"/>
    </row>
    <row r="121" spans="1:18" x14ac:dyDescent="0.2">
      <c r="A121" s="202"/>
      <c r="B121" s="202"/>
      <c r="C121" s="218"/>
      <c r="D121" s="224"/>
      <c r="E121" s="197"/>
      <c r="F121" s="198"/>
      <c r="G121" s="199"/>
      <c r="H121" s="199"/>
      <c r="I121" s="199"/>
      <c r="J121" s="199"/>
      <c r="K121" s="201"/>
      <c r="L121" s="200"/>
      <c r="M121" s="201"/>
      <c r="N121" s="205"/>
      <c r="O121" s="202"/>
      <c r="P121" s="203"/>
      <c r="Q121" s="204"/>
      <c r="R121" s="146"/>
    </row>
    <row r="122" spans="1:18" x14ac:dyDescent="0.2">
      <c r="A122" s="202"/>
      <c r="B122" s="202"/>
      <c r="C122" s="218"/>
      <c r="D122" s="224"/>
      <c r="E122" s="197"/>
      <c r="F122" s="198"/>
      <c r="G122" s="199"/>
      <c r="H122" s="199"/>
      <c r="I122" s="199"/>
      <c r="J122" s="199"/>
      <c r="K122" s="201"/>
      <c r="L122" s="200"/>
      <c r="M122" s="201"/>
      <c r="N122" s="205"/>
      <c r="O122" s="202"/>
      <c r="P122" s="203"/>
      <c r="Q122" s="204"/>
      <c r="R122" s="146"/>
    </row>
    <row r="123" spans="1:18" x14ac:dyDescent="0.2">
      <c r="A123" s="202"/>
      <c r="B123" s="202"/>
      <c r="C123" s="218"/>
      <c r="D123" s="224"/>
      <c r="E123" s="197"/>
      <c r="F123" s="198"/>
      <c r="G123" s="199"/>
      <c r="H123" s="199"/>
      <c r="I123" s="199"/>
      <c r="J123" s="199"/>
      <c r="K123" s="201"/>
      <c r="L123" s="200"/>
      <c r="M123" s="201"/>
      <c r="N123" s="205"/>
      <c r="O123" s="202"/>
      <c r="P123" s="203"/>
      <c r="Q123" s="204"/>
      <c r="R123" s="146"/>
    </row>
    <row r="124" spans="1:18" x14ac:dyDescent="0.2">
      <c r="A124" s="202"/>
      <c r="B124" s="202"/>
      <c r="C124" s="218"/>
      <c r="D124" s="224"/>
      <c r="E124" s="197"/>
      <c r="F124" s="198"/>
      <c r="G124" s="199"/>
      <c r="H124" s="199"/>
      <c r="I124" s="199"/>
      <c r="J124" s="199"/>
      <c r="K124" s="201"/>
      <c r="L124" s="200"/>
      <c r="M124" s="201"/>
      <c r="N124" s="205"/>
      <c r="O124" s="202"/>
      <c r="P124" s="203"/>
      <c r="Q124" s="204"/>
      <c r="R124" s="146"/>
    </row>
    <row r="125" spans="1:18" x14ac:dyDescent="0.2">
      <c r="A125" s="202"/>
      <c r="B125" s="202"/>
      <c r="C125" s="218"/>
      <c r="D125" s="224"/>
      <c r="E125" s="197"/>
      <c r="F125" s="198"/>
      <c r="G125" s="199"/>
      <c r="H125" s="199"/>
      <c r="I125" s="199"/>
      <c r="J125" s="199"/>
      <c r="K125" s="201"/>
      <c r="L125" s="200"/>
      <c r="M125" s="201"/>
      <c r="N125" s="205"/>
      <c r="O125" s="202"/>
      <c r="P125" s="203"/>
      <c r="Q125" s="204"/>
      <c r="R125" s="146"/>
    </row>
    <row r="126" spans="1:18" x14ac:dyDescent="0.2">
      <c r="A126" s="202"/>
      <c r="B126" s="202"/>
      <c r="C126" s="218"/>
      <c r="D126" s="224"/>
      <c r="E126" s="197"/>
      <c r="F126" s="198"/>
      <c r="G126" s="199"/>
      <c r="H126" s="199"/>
      <c r="I126" s="199"/>
      <c r="J126" s="199"/>
      <c r="K126" s="201"/>
      <c r="L126" s="200"/>
      <c r="M126" s="201"/>
      <c r="N126" s="205"/>
      <c r="O126" s="202"/>
      <c r="P126" s="203"/>
      <c r="Q126" s="204"/>
      <c r="R126" s="146"/>
    </row>
    <row r="127" spans="1:18" x14ac:dyDescent="0.2">
      <c r="A127" s="202"/>
      <c r="B127" s="202"/>
      <c r="C127" s="218"/>
      <c r="D127" s="224"/>
      <c r="E127" s="197"/>
      <c r="F127" s="198"/>
      <c r="G127" s="199"/>
      <c r="H127" s="199"/>
      <c r="I127" s="199"/>
      <c r="J127" s="199"/>
      <c r="K127" s="201"/>
      <c r="L127" s="200"/>
      <c r="M127" s="201"/>
      <c r="N127" s="205"/>
      <c r="O127" s="202"/>
      <c r="P127" s="203"/>
      <c r="Q127" s="204"/>
      <c r="R127" s="146"/>
    </row>
    <row r="128" spans="1:18" x14ac:dyDescent="0.2">
      <c r="A128" s="192"/>
      <c r="B128" s="192"/>
      <c r="C128" s="194"/>
      <c r="D128" s="192"/>
      <c r="E128" s="194"/>
      <c r="F128" s="193"/>
      <c r="G128" s="193"/>
      <c r="H128" s="193"/>
      <c r="I128" s="193"/>
      <c r="J128" s="195"/>
      <c r="K128" s="195"/>
      <c r="L128" s="196"/>
      <c r="M128" s="181"/>
      <c r="N128" s="194"/>
      <c r="O128" s="193"/>
      <c r="P128" s="196"/>
      <c r="Q128" s="196"/>
      <c r="R128" s="194"/>
    </row>
    <row r="129" spans="1:18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</row>
    <row r="130" spans="1:18" x14ac:dyDescent="0.2">
      <c r="A130" s="192"/>
      <c r="B130" s="192"/>
      <c r="C130" s="194"/>
      <c r="D130" s="192"/>
      <c r="E130" s="194"/>
      <c r="F130" s="193"/>
      <c r="G130" s="193"/>
      <c r="H130" s="193"/>
      <c r="I130" s="193"/>
      <c r="J130" s="195"/>
      <c r="K130" s="195"/>
      <c r="L130" s="196"/>
      <c r="M130" s="181"/>
      <c r="N130" s="194"/>
      <c r="O130" s="193"/>
      <c r="P130" s="196"/>
      <c r="Q130" s="196"/>
      <c r="R130" s="194"/>
    </row>
    <row r="131" spans="1:18" x14ac:dyDescent="0.2">
      <c r="A131" s="192"/>
      <c r="B131" s="192"/>
      <c r="C131" s="194"/>
      <c r="D131" s="192"/>
      <c r="E131" s="194"/>
      <c r="F131" s="193"/>
      <c r="G131" s="193"/>
      <c r="H131" s="193"/>
      <c r="I131" s="193"/>
      <c r="J131" s="195"/>
      <c r="K131" s="195"/>
      <c r="L131" s="196"/>
      <c r="M131" s="181"/>
      <c r="N131" s="194"/>
      <c r="O131" s="193"/>
      <c r="P131" s="196"/>
      <c r="Q131" s="196"/>
      <c r="R131" s="194"/>
    </row>
    <row r="132" spans="1:18" x14ac:dyDescent="0.2">
      <c r="A132" s="192"/>
      <c r="B132" s="192"/>
      <c r="C132" s="194"/>
      <c r="D132" s="192"/>
      <c r="E132" s="194"/>
      <c r="F132" s="193"/>
      <c r="G132" s="193"/>
      <c r="H132" s="193"/>
      <c r="I132" s="193"/>
      <c r="J132" s="195"/>
      <c r="K132" s="195"/>
      <c r="L132" s="196"/>
      <c r="M132" s="181"/>
      <c r="N132" s="194"/>
      <c r="O132" s="193"/>
      <c r="P132" s="196"/>
      <c r="Q132" s="196"/>
      <c r="R132" s="194"/>
    </row>
    <row r="133" spans="1:18" x14ac:dyDescent="0.2">
      <c r="A133" s="192"/>
      <c r="B133" s="192"/>
      <c r="C133" s="194"/>
      <c r="D133" s="192"/>
      <c r="E133" s="194"/>
      <c r="F133" s="193"/>
      <c r="G133" s="193"/>
      <c r="H133" s="193"/>
      <c r="I133" s="193"/>
      <c r="J133" s="195"/>
      <c r="K133" s="195"/>
      <c r="L133" s="196"/>
      <c r="M133" s="181"/>
      <c r="N133" s="194"/>
      <c r="O133" s="193"/>
      <c r="P133" s="196"/>
      <c r="Q133" s="196"/>
      <c r="R133" s="194"/>
    </row>
    <row r="134" spans="1:18" x14ac:dyDescent="0.2">
      <c r="A134" s="192"/>
      <c r="B134" s="192"/>
      <c r="C134" s="194"/>
      <c r="D134" s="192"/>
      <c r="E134" s="194"/>
      <c r="F134" s="193"/>
      <c r="G134" s="193"/>
      <c r="H134" s="193"/>
      <c r="I134" s="193"/>
      <c r="J134" s="195"/>
      <c r="K134" s="195"/>
      <c r="L134" s="196"/>
      <c r="M134" s="181"/>
      <c r="N134" s="194"/>
      <c r="O134" s="193"/>
      <c r="P134" s="196"/>
      <c r="Q134" s="196"/>
      <c r="R134" s="194"/>
    </row>
    <row r="135" spans="1:18" x14ac:dyDescent="0.2">
      <c r="A135" s="192"/>
      <c r="B135" s="192"/>
      <c r="C135" s="194"/>
      <c r="D135" s="192"/>
      <c r="E135" s="194"/>
      <c r="F135" s="193"/>
      <c r="G135" s="193"/>
      <c r="H135" s="193"/>
      <c r="I135" s="193"/>
      <c r="J135" s="195"/>
      <c r="K135" s="195"/>
      <c r="L135" s="196"/>
      <c r="M135" s="181"/>
      <c r="N135" s="194"/>
      <c r="O135" s="193"/>
      <c r="P135" s="196"/>
      <c r="Q135" s="196"/>
      <c r="R135" s="194"/>
    </row>
    <row r="136" spans="1:18" x14ac:dyDescent="0.2">
      <c r="A136" s="192"/>
      <c r="B136" s="192"/>
      <c r="C136" s="194"/>
      <c r="D136" s="192"/>
      <c r="E136" s="194"/>
      <c r="F136" s="193"/>
      <c r="G136" s="193"/>
      <c r="H136" s="193"/>
      <c r="I136" s="193"/>
      <c r="J136" s="195"/>
      <c r="K136" s="195"/>
      <c r="L136" s="196"/>
      <c r="M136" s="181"/>
      <c r="N136" s="194"/>
      <c r="O136" s="193"/>
      <c r="P136" s="196"/>
      <c r="Q136" s="196"/>
      <c r="R136" s="194"/>
    </row>
    <row r="137" spans="1:18" x14ac:dyDescent="0.2">
      <c r="A137" s="192"/>
      <c r="B137" s="192"/>
      <c r="C137" s="194"/>
      <c r="D137" s="192"/>
      <c r="E137" s="194"/>
      <c r="F137" s="193"/>
      <c r="G137" s="193"/>
      <c r="H137" s="193"/>
      <c r="I137" s="193"/>
      <c r="J137" s="195"/>
      <c r="K137" s="195"/>
      <c r="L137" s="196"/>
      <c r="M137" s="181"/>
      <c r="N137" s="194"/>
      <c r="O137" s="193"/>
      <c r="P137" s="196"/>
      <c r="Q137" s="196"/>
      <c r="R137" s="194"/>
    </row>
    <row r="138" spans="1:18" x14ac:dyDescent="0.2">
      <c r="A138" s="192"/>
      <c r="B138" s="192"/>
      <c r="C138" s="194"/>
      <c r="D138" s="192"/>
      <c r="E138" s="194"/>
      <c r="F138" s="193"/>
      <c r="G138" s="193"/>
      <c r="H138" s="193"/>
      <c r="I138" s="193"/>
      <c r="J138" s="195"/>
      <c r="K138" s="195"/>
      <c r="L138" s="196"/>
      <c r="M138" s="181"/>
      <c r="N138" s="194"/>
      <c r="O138" s="193"/>
      <c r="P138" s="196"/>
      <c r="Q138" s="196"/>
      <c r="R138" s="194"/>
    </row>
    <row r="139" spans="1:18" x14ac:dyDescent="0.2">
      <c r="A139" s="192"/>
      <c r="B139" s="192"/>
      <c r="C139" s="194"/>
      <c r="D139" s="192"/>
      <c r="E139" s="194"/>
      <c r="F139" s="193"/>
      <c r="G139" s="193"/>
      <c r="H139" s="193"/>
      <c r="I139" s="193"/>
      <c r="J139" s="195"/>
      <c r="K139" s="195"/>
      <c r="L139" s="196"/>
      <c r="M139" s="181"/>
      <c r="N139" s="194"/>
      <c r="O139" s="193"/>
      <c r="P139" s="196"/>
      <c r="Q139" s="196"/>
      <c r="R139" s="194"/>
    </row>
    <row r="140" spans="1:18" x14ac:dyDescent="0.2">
      <c r="A140" s="192"/>
      <c r="B140" s="192"/>
      <c r="C140" s="194"/>
      <c r="D140" s="192"/>
      <c r="E140" s="194"/>
      <c r="F140" s="193"/>
      <c r="G140" s="193"/>
      <c r="H140" s="193"/>
      <c r="I140" s="193"/>
      <c r="J140" s="195"/>
      <c r="K140" s="195"/>
      <c r="L140" s="196"/>
      <c r="M140" s="181"/>
      <c r="N140" s="194"/>
      <c r="O140" s="193"/>
      <c r="P140" s="196"/>
      <c r="Q140" s="196"/>
      <c r="R140" s="194"/>
    </row>
    <row r="141" spans="1:18" x14ac:dyDescent="0.2">
      <c r="A141" s="192"/>
      <c r="B141" s="192"/>
      <c r="C141" s="194"/>
      <c r="D141" s="192"/>
      <c r="E141" s="194"/>
      <c r="F141" s="193"/>
      <c r="G141" s="193"/>
      <c r="H141" s="193"/>
      <c r="I141" s="193"/>
      <c r="J141" s="195"/>
      <c r="K141" s="195"/>
      <c r="L141" s="196"/>
      <c r="M141" s="181"/>
      <c r="N141" s="194"/>
      <c r="O141" s="193"/>
      <c r="P141" s="196"/>
      <c r="Q141" s="196"/>
      <c r="R141" s="194"/>
    </row>
    <row r="142" spans="1:18" x14ac:dyDescent="0.2">
      <c r="A142" s="192"/>
      <c r="B142" s="192"/>
      <c r="C142" s="194"/>
      <c r="D142" s="192"/>
      <c r="E142" s="194"/>
      <c r="F142" s="193"/>
      <c r="G142" s="193"/>
      <c r="H142" s="193"/>
      <c r="I142" s="193"/>
      <c r="J142" s="195"/>
      <c r="K142" s="195"/>
      <c r="L142" s="196"/>
      <c r="M142" s="181"/>
      <c r="N142" s="194"/>
      <c r="O142" s="193"/>
      <c r="P142" s="196"/>
      <c r="Q142" s="196"/>
      <c r="R142" s="194"/>
    </row>
    <row r="143" spans="1:18" x14ac:dyDescent="0.2">
      <c r="A143" s="192"/>
      <c r="B143" s="192"/>
      <c r="C143" s="194"/>
      <c r="D143" s="192"/>
      <c r="E143" s="194"/>
      <c r="F143" s="193"/>
      <c r="G143" s="193"/>
      <c r="H143" s="193"/>
      <c r="I143" s="193"/>
      <c r="J143" s="195"/>
      <c r="K143" s="195"/>
      <c r="L143" s="196"/>
      <c r="M143" s="181"/>
      <c r="N143" s="194"/>
      <c r="O143" s="193"/>
      <c r="P143" s="196"/>
      <c r="Q143" s="196"/>
      <c r="R143" s="194"/>
    </row>
    <row r="144" spans="1:18" x14ac:dyDescent="0.2">
      <c r="A144" s="192"/>
      <c r="B144" s="192"/>
      <c r="C144" s="194"/>
      <c r="D144" s="192"/>
      <c r="E144" s="194"/>
      <c r="F144" s="193"/>
      <c r="G144" s="193"/>
      <c r="H144" s="193"/>
      <c r="I144" s="193"/>
      <c r="J144" s="195"/>
      <c r="K144" s="195"/>
      <c r="L144" s="196"/>
      <c r="M144" s="181"/>
      <c r="N144" s="194"/>
      <c r="O144" s="193"/>
      <c r="P144" s="196"/>
      <c r="Q144" s="196"/>
      <c r="R144" s="194"/>
    </row>
    <row r="145" spans="1:18" x14ac:dyDescent="0.2">
      <c r="A145" s="192"/>
      <c r="B145" s="192"/>
      <c r="C145" s="194"/>
      <c r="D145" s="192"/>
      <c r="E145" s="194"/>
      <c r="F145" s="193"/>
      <c r="G145" s="193"/>
      <c r="H145" s="193"/>
      <c r="I145" s="193"/>
      <c r="J145" s="195"/>
      <c r="K145" s="195"/>
      <c r="L145" s="196"/>
      <c r="M145" s="181"/>
      <c r="N145" s="194"/>
      <c r="O145" s="193"/>
      <c r="P145" s="196"/>
      <c r="Q145" s="196"/>
      <c r="R145" s="194"/>
    </row>
    <row r="146" spans="1:18" x14ac:dyDescent="0.2">
      <c r="A146" s="192"/>
      <c r="B146" s="192"/>
      <c r="C146" s="194"/>
      <c r="D146" s="192"/>
      <c r="E146" s="194"/>
      <c r="F146" s="193"/>
      <c r="G146" s="193"/>
      <c r="H146" s="193"/>
      <c r="I146" s="193"/>
      <c r="J146" s="195"/>
      <c r="K146" s="195"/>
      <c r="L146" s="196"/>
      <c r="M146" s="181"/>
      <c r="N146" s="194"/>
      <c r="O146" s="193"/>
      <c r="P146" s="196"/>
      <c r="Q146" s="196"/>
      <c r="R146" s="194"/>
    </row>
    <row r="147" spans="1:18" x14ac:dyDescent="0.2">
      <c r="A147" s="192"/>
      <c r="B147" s="192"/>
      <c r="C147" s="194"/>
      <c r="D147" s="192"/>
      <c r="E147" s="194"/>
      <c r="F147" s="193"/>
      <c r="G147" s="193"/>
      <c r="H147" s="193"/>
      <c r="I147" s="193"/>
      <c r="J147" s="195"/>
      <c r="K147" s="195"/>
      <c r="L147" s="196"/>
      <c r="M147" s="181"/>
      <c r="N147" s="194"/>
      <c r="O147" s="193"/>
      <c r="P147" s="196"/>
      <c r="Q147" s="196"/>
      <c r="R147" s="194"/>
    </row>
    <row r="148" spans="1:18" x14ac:dyDescent="0.2">
      <c r="A148" s="192"/>
      <c r="B148" s="192"/>
      <c r="C148" s="194"/>
      <c r="D148" s="192"/>
      <c r="E148" s="194"/>
      <c r="F148" s="193"/>
      <c r="G148" s="193"/>
      <c r="H148" s="193"/>
      <c r="I148" s="193"/>
      <c r="J148" s="195"/>
      <c r="K148" s="195"/>
      <c r="L148" s="196"/>
      <c r="M148" s="181"/>
      <c r="N148" s="194"/>
      <c r="O148" s="193"/>
      <c r="P148" s="196"/>
      <c r="Q148" s="196"/>
      <c r="R148" s="194"/>
    </row>
    <row r="149" spans="1:18" x14ac:dyDescent="0.2">
      <c r="A149" s="192"/>
      <c r="B149" s="192"/>
      <c r="C149" s="194"/>
      <c r="D149" s="192"/>
      <c r="E149" s="194"/>
      <c r="F149" s="193"/>
      <c r="G149" s="193"/>
      <c r="H149" s="193"/>
      <c r="I149" s="193"/>
      <c r="J149" s="195"/>
      <c r="K149" s="195"/>
      <c r="L149" s="196"/>
      <c r="M149" s="181"/>
      <c r="N149" s="194"/>
      <c r="O149" s="207"/>
      <c r="P149" s="196"/>
      <c r="Q149" s="196"/>
      <c r="R149" s="194"/>
    </row>
    <row r="150" spans="1:18" x14ac:dyDescent="0.2">
      <c r="A150" s="192"/>
      <c r="B150" s="192"/>
      <c r="C150" s="194"/>
      <c r="D150" s="192"/>
      <c r="E150" s="194"/>
      <c r="F150" s="193"/>
      <c r="G150" s="193"/>
      <c r="H150" s="193"/>
      <c r="I150" s="193"/>
      <c r="J150" s="195"/>
      <c r="K150" s="195"/>
      <c r="L150" s="196"/>
      <c r="M150" s="181"/>
      <c r="N150" s="194"/>
      <c r="O150" s="193"/>
      <c r="P150" s="196"/>
      <c r="Q150" s="196"/>
      <c r="R150" s="194"/>
    </row>
    <row r="151" spans="1:18" x14ac:dyDescent="0.2">
      <c r="A151" s="192"/>
      <c r="B151" s="192"/>
      <c r="C151" s="194"/>
      <c r="D151" s="192"/>
      <c r="E151" s="194"/>
      <c r="F151" s="193"/>
      <c r="G151" s="193"/>
      <c r="H151" s="193"/>
      <c r="I151" s="193"/>
      <c r="J151" s="195"/>
      <c r="K151" s="195"/>
      <c r="L151" s="196"/>
      <c r="M151" s="181"/>
      <c r="N151" s="194"/>
      <c r="O151" s="193"/>
      <c r="P151" s="196"/>
      <c r="Q151" s="196"/>
      <c r="R151" s="194"/>
    </row>
    <row r="152" spans="1:18" x14ac:dyDescent="0.2">
      <c r="A152" s="192"/>
      <c r="B152" s="192"/>
      <c r="C152" s="194"/>
      <c r="D152" s="192"/>
      <c r="E152" s="194"/>
      <c r="F152" s="193"/>
      <c r="G152" s="193"/>
      <c r="H152" s="193"/>
      <c r="I152" s="193"/>
      <c r="J152" s="195"/>
      <c r="K152" s="195"/>
      <c r="L152" s="196"/>
      <c r="M152" s="181"/>
      <c r="N152" s="194"/>
      <c r="O152" s="193"/>
      <c r="P152" s="196"/>
      <c r="Q152" s="196"/>
      <c r="R152" s="194"/>
    </row>
    <row r="153" spans="1:18" x14ac:dyDescent="0.2">
      <c r="A153" s="192"/>
      <c r="B153" s="192"/>
      <c r="C153" s="194"/>
      <c r="D153" s="192"/>
      <c r="E153" s="194"/>
      <c r="F153" s="193"/>
      <c r="G153" s="193"/>
      <c r="H153" s="193"/>
      <c r="I153" s="193"/>
      <c r="J153" s="195"/>
      <c r="K153" s="195"/>
      <c r="L153" s="196"/>
      <c r="M153" s="181"/>
      <c r="N153" s="194"/>
      <c r="O153" s="193"/>
      <c r="P153" s="196"/>
      <c r="Q153" s="196"/>
      <c r="R153" s="194"/>
    </row>
    <row r="154" spans="1:18" x14ac:dyDescent="0.2">
      <c r="A154" s="192"/>
      <c r="B154" s="192"/>
      <c r="C154" s="194"/>
      <c r="D154" s="192"/>
      <c r="E154" s="194"/>
      <c r="F154" s="193"/>
      <c r="G154" s="193"/>
      <c r="H154" s="193"/>
      <c r="I154" s="193"/>
      <c r="J154" s="195"/>
      <c r="K154" s="195"/>
      <c r="L154" s="196"/>
      <c r="M154" s="181"/>
      <c r="N154" s="194"/>
      <c r="O154" s="193"/>
      <c r="P154" s="196"/>
      <c r="Q154" s="196"/>
      <c r="R154" s="194"/>
    </row>
    <row r="155" spans="1:18" x14ac:dyDescent="0.2">
      <c r="A155" s="192"/>
      <c r="B155" s="192"/>
      <c r="C155" s="194"/>
      <c r="D155" s="192"/>
      <c r="E155" s="194"/>
      <c r="F155" s="193"/>
      <c r="G155" s="193"/>
      <c r="H155" s="193"/>
      <c r="I155" s="193"/>
      <c r="J155" s="195"/>
      <c r="K155" s="195"/>
      <c r="L155" s="196"/>
      <c r="M155" s="181"/>
      <c r="N155" s="194"/>
      <c r="O155" s="193"/>
      <c r="P155" s="196"/>
      <c r="Q155" s="196"/>
      <c r="R155" s="194"/>
    </row>
    <row r="156" spans="1:18" x14ac:dyDescent="0.2">
      <c r="A156" s="192"/>
      <c r="B156" s="192"/>
      <c r="C156" s="194"/>
      <c r="D156" s="192"/>
      <c r="E156" s="194"/>
      <c r="F156" s="193"/>
      <c r="G156" s="193"/>
      <c r="H156" s="193"/>
      <c r="I156" s="193"/>
      <c r="J156" s="195"/>
      <c r="K156" s="195"/>
      <c r="L156" s="196"/>
      <c r="M156" s="181"/>
      <c r="N156" s="194"/>
      <c r="O156" s="193"/>
      <c r="P156" s="196"/>
      <c r="Q156" s="196"/>
      <c r="R156" s="194"/>
    </row>
    <row r="157" spans="1:18" x14ac:dyDescent="0.2">
      <c r="A157" s="192"/>
      <c r="B157" s="192"/>
      <c r="C157" s="194"/>
      <c r="D157" s="192"/>
      <c r="E157" s="194"/>
      <c r="F157" s="193"/>
      <c r="G157" s="193"/>
      <c r="H157" s="193"/>
      <c r="I157" s="193"/>
      <c r="J157" s="195"/>
      <c r="K157" s="195"/>
      <c r="L157" s="196"/>
      <c r="M157" s="181"/>
      <c r="N157" s="194"/>
      <c r="O157" s="193"/>
      <c r="P157" s="196"/>
      <c r="Q157" s="196"/>
      <c r="R157" s="194"/>
    </row>
    <row r="158" spans="1:18" x14ac:dyDescent="0.2">
      <c r="A158" s="192"/>
      <c r="B158" s="192"/>
      <c r="C158" s="194"/>
      <c r="D158" s="192"/>
      <c r="E158" s="194"/>
      <c r="F158" s="193"/>
      <c r="G158" s="193"/>
      <c r="H158" s="193"/>
      <c r="I158" s="193"/>
      <c r="J158" s="195"/>
      <c r="K158" s="195"/>
      <c r="L158" s="196"/>
      <c r="M158" s="181"/>
      <c r="N158" s="194"/>
      <c r="O158" s="193"/>
      <c r="P158" s="196"/>
      <c r="Q158" s="196"/>
      <c r="R158" s="194"/>
    </row>
    <row r="159" spans="1:18" x14ac:dyDescent="0.2">
      <c r="A159" s="192"/>
      <c r="B159" s="192"/>
      <c r="C159" s="194" t="str">
        <f>IF(AZ154&gt;0,AZ155/AZ154,"")</f>
        <v/>
      </c>
      <c r="D159" s="192" t="str">
        <f>IF(AZ154&gt;0,AZ154,"")</f>
        <v/>
      </c>
      <c r="E159" s="194" t="str">
        <f>IF(AZ148&gt;0,AZ151/AZ148,"")</f>
        <v/>
      </c>
      <c r="F159" s="193" t="str">
        <f>IF(DE149&gt;0,DE150/DE149,"")</f>
        <v/>
      </c>
      <c r="G159" s="193" t="str">
        <f>IF(DE149&gt;0,DE149,"")</f>
        <v/>
      </c>
      <c r="H159" s="193"/>
      <c r="I159" s="193"/>
      <c r="J159" s="195"/>
      <c r="K159" s="195"/>
      <c r="L159" s="196"/>
      <c r="M159" s="181"/>
      <c r="N159" s="194"/>
      <c r="O159" s="193"/>
      <c r="P159" s="196"/>
      <c r="Q159" s="196"/>
      <c r="R159" s="194"/>
    </row>
    <row r="160" spans="1:18" x14ac:dyDescent="0.2">
      <c r="A160" s="192"/>
      <c r="B160" s="192"/>
      <c r="C160" s="194" t="str">
        <f>IF(BA154&gt;0,BA155/BA154,"")</f>
        <v/>
      </c>
      <c r="D160" s="192" t="str">
        <f>IF(AZ154&gt;0,AZ154,"")</f>
        <v/>
      </c>
      <c r="E160" s="194" t="str">
        <f>IF(BA148&gt;0,BA151/BA148,"")</f>
        <v/>
      </c>
      <c r="F160" s="193" t="str">
        <f>IF(DF149&gt;0,DF150/DF149,"")</f>
        <v/>
      </c>
      <c r="G160" s="193" t="str">
        <f>IF(DF149&gt;0,DF149,"")</f>
        <v/>
      </c>
      <c r="H160" s="193"/>
      <c r="I160" s="193"/>
      <c r="J160" s="195"/>
      <c r="K160" s="195"/>
      <c r="L160" s="196"/>
      <c r="M160" s="181"/>
      <c r="N160" s="194"/>
      <c r="O160" s="193"/>
      <c r="P160" s="196"/>
      <c r="Q160" s="196"/>
      <c r="R160" s="194"/>
    </row>
    <row r="161" spans="1:18" x14ac:dyDescent="0.2">
      <c r="A161" s="192"/>
      <c r="B161" s="192"/>
      <c r="C161" s="194" t="str">
        <f>IF(BB154&gt;0,BB155/BB154,"")</f>
        <v/>
      </c>
      <c r="D161" s="192" t="str">
        <f>IF(AZ154&gt;0,AZ154,"")</f>
        <v/>
      </c>
      <c r="E161" s="194" t="str">
        <f>IF(BB148&gt;0,BB151/BB148,"")</f>
        <v/>
      </c>
      <c r="F161" s="193" t="str">
        <f>IF(DG149&gt;0,DG150/DG149,"")</f>
        <v/>
      </c>
      <c r="G161" s="193" t="str">
        <f>IF(DG149&gt;0,DG149,"")</f>
        <v/>
      </c>
      <c r="H161" s="193"/>
      <c r="I161" s="193"/>
      <c r="J161" s="195"/>
      <c r="K161" s="195"/>
      <c r="L161" s="196"/>
      <c r="M161" s="181"/>
      <c r="N161" s="194"/>
      <c r="O161" s="193"/>
      <c r="P161" s="196"/>
      <c r="Q161" s="196"/>
      <c r="R161" s="194"/>
    </row>
    <row r="162" spans="1:18" x14ac:dyDescent="0.2">
      <c r="A162" s="192"/>
      <c r="B162" s="192"/>
      <c r="C162" s="194" t="str">
        <f>IF(BC154&gt;0,BC155/BC154,"")</f>
        <v/>
      </c>
      <c r="D162" s="192" t="str">
        <f>IF(AZ154&gt;0,AZ154,"")</f>
        <v/>
      </c>
      <c r="E162" s="194" t="str">
        <f>IF(BC148&gt;0,BC151/BC148,"")</f>
        <v/>
      </c>
      <c r="F162" s="193" t="str">
        <f>IF(DH149&gt;0,DH150/DH149,"")</f>
        <v/>
      </c>
      <c r="G162" s="193" t="str">
        <f>IF(DH149&gt;0,DH149,"")</f>
        <v/>
      </c>
      <c r="H162" s="193"/>
      <c r="I162" s="193"/>
      <c r="J162" s="195"/>
      <c r="K162" s="195"/>
      <c r="L162" s="196"/>
      <c r="M162" s="181"/>
      <c r="N162" s="194"/>
      <c r="O162" s="193"/>
      <c r="P162" s="196"/>
      <c r="Q162" s="196"/>
      <c r="R162" s="194"/>
    </row>
    <row r="163" spans="1:18" x14ac:dyDescent="0.2">
      <c r="A163" s="192"/>
      <c r="B163" s="192"/>
      <c r="C163" s="194" t="str">
        <f>IF(BD154&gt;0,BD155/BD154,"")</f>
        <v/>
      </c>
      <c r="D163" s="192" t="str">
        <f>IF(AZ154&gt;0,AZ154,"")</f>
        <v/>
      </c>
      <c r="E163" s="194" t="str">
        <f>IF(BD148&gt;0,BD151/BD148,"")</f>
        <v/>
      </c>
      <c r="F163" s="193" t="str">
        <f>IF(DI149&gt;0,DI150/DI149,"")</f>
        <v/>
      </c>
      <c r="G163" s="193" t="str">
        <f>IF(DI149&gt;0,DI149,"")</f>
        <v/>
      </c>
      <c r="H163" s="193"/>
      <c r="I163" s="193"/>
      <c r="J163" s="195"/>
      <c r="K163" s="195"/>
      <c r="L163" s="196"/>
      <c r="M163" s="181"/>
      <c r="N163" s="194"/>
      <c r="O163" s="193"/>
      <c r="P163" s="196"/>
      <c r="Q163" s="196"/>
      <c r="R163" s="194"/>
    </row>
    <row r="164" spans="1:18" x14ac:dyDescent="0.2">
      <c r="A164" s="192"/>
      <c r="B164" s="192"/>
      <c r="C164" s="194" t="str">
        <f>IF(BE154&gt;0,BE155/BE154,"")</f>
        <v/>
      </c>
      <c r="D164" s="192"/>
      <c r="E164" s="194"/>
      <c r="F164" s="193" t="str">
        <f>IF(DJ149&gt;0,DJ150/DJ149,"")</f>
        <v/>
      </c>
      <c r="G164" s="193" t="str">
        <f>IF(DJ149&gt;0,DJ149,"")</f>
        <v/>
      </c>
      <c r="H164" s="193"/>
      <c r="I164" s="193"/>
      <c r="J164" s="195"/>
      <c r="K164" s="195"/>
      <c r="L164" s="196"/>
      <c r="M164" s="181"/>
      <c r="N164" s="194"/>
      <c r="O164" s="193"/>
      <c r="P164" s="196"/>
      <c r="Q164" s="196"/>
      <c r="R164" s="194"/>
    </row>
    <row r="165" spans="1:18" x14ac:dyDescent="0.2">
      <c r="A165" s="192"/>
      <c r="B165" s="192"/>
      <c r="C165" s="194"/>
      <c r="D165" s="192"/>
      <c r="E165" s="194"/>
      <c r="F165" s="193"/>
      <c r="G165" s="193"/>
      <c r="H165" s="193"/>
      <c r="I165" s="193"/>
      <c r="J165" s="195"/>
      <c r="K165" s="195"/>
      <c r="L165" s="196"/>
      <c r="M165" s="181"/>
      <c r="N165" s="194"/>
      <c r="O165" s="193"/>
      <c r="P165" s="196"/>
      <c r="Q165" s="196"/>
      <c r="R165" s="194"/>
    </row>
    <row r="166" spans="1:18" x14ac:dyDescent="0.2">
      <c r="A166" s="192"/>
      <c r="B166" s="192"/>
      <c r="C166" s="194"/>
      <c r="D166" s="192"/>
      <c r="E166" s="194"/>
      <c r="F166" s="193"/>
      <c r="G166" s="193"/>
      <c r="H166" s="193"/>
      <c r="I166" s="193"/>
      <c r="J166" s="195"/>
      <c r="K166" s="195"/>
      <c r="L166" s="196"/>
      <c r="M166" s="181"/>
      <c r="N166" s="194"/>
      <c r="O166" s="193"/>
      <c r="P166" s="196"/>
      <c r="Q166" s="196"/>
      <c r="R166" s="194"/>
    </row>
    <row r="167" spans="1:18" x14ac:dyDescent="0.2">
      <c r="A167" s="192"/>
      <c r="B167" s="192"/>
      <c r="C167" s="194"/>
      <c r="D167" s="192"/>
      <c r="E167" s="194"/>
      <c r="F167" s="193"/>
      <c r="G167" s="193"/>
      <c r="H167" s="193"/>
      <c r="I167" s="193"/>
      <c r="J167" s="195"/>
      <c r="K167" s="195"/>
      <c r="L167" s="196"/>
      <c r="M167" s="181"/>
      <c r="N167" s="194"/>
      <c r="O167" s="193"/>
      <c r="P167" s="196"/>
      <c r="Q167" s="196"/>
      <c r="R167" s="194"/>
    </row>
    <row r="168" spans="1:18" x14ac:dyDescent="0.2">
      <c r="A168" s="192"/>
      <c r="B168" s="192"/>
      <c r="C168" s="194"/>
      <c r="D168" s="192"/>
      <c r="E168" s="194"/>
      <c r="F168" s="193"/>
      <c r="G168" s="193"/>
      <c r="H168" s="193"/>
      <c r="I168" s="193"/>
      <c r="J168" s="195"/>
      <c r="K168" s="195"/>
      <c r="L168" s="196"/>
      <c r="M168" s="181"/>
      <c r="N168" s="194"/>
      <c r="O168" s="193"/>
      <c r="P168" s="196"/>
      <c r="Q168" s="196"/>
      <c r="R168" s="194"/>
    </row>
    <row r="169" spans="1:18" x14ac:dyDescent="0.2">
      <c r="A169" s="192"/>
      <c r="B169" s="192"/>
      <c r="C169" s="194"/>
      <c r="D169" s="192"/>
      <c r="E169" s="194"/>
      <c r="F169" s="193"/>
      <c r="G169" s="193"/>
      <c r="H169" s="193"/>
      <c r="I169" s="193"/>
      <c r="J169" s="195"/>
      <c r="K169" s="195"/>
      <c r="L169" s="196"/>
      <c r="M169" s="181"/>
      <c r="N169" s="194"/>
      <c r="O169" s="193"/>
      <c r="P169" s="196"/>
      <c r="Q169" s="196"/>
      <c r="R169" s="194"/>
    </row>
    <row r="170" spans="1:18" x14ac:dyDescent="0.2">
      <c r="A170" s="192"/>
      <c r="B170" s="192"/>
      <c r="C170" s="194"/>
      <c r="D170" s="192"/>
      <c r="E170" s="194"/>
      <c r="F170" s="193"/>
      <c r="G170" s="193"/>
      <c r="H170" s="193"/>
      <c r="I170" s="193"/>
      <c r="J170" s="195"/>
      <c r="K170" s="195"/>
      <c r="L170" s="196"/>
      <c r="M170" s="181"/>
      <c r="N170" s="194"/>
      <c r="O170" s="193"/>
      <c r="P170" s="196"/>
      <c r="Q170" s="196"/>
      <c r="R170" s="194"/>
    </row>
    <row r="171" spans="1:18" x14ac:dyDescent="0.2">
      <c r="A171" s="192"/>
      <c r="B171" s="192"/>
      <c r="C171" s="194"/>
      <c r="D171" s="192"/>
      <c r="E171" s="194"/>
      <c r="F171" s="193"/>
      <c r="G171" s="193"/>
      <c r="H171" s="193"/>
      <c r="I171" s="193"/>
      <c r="J171" s="195"/>
      <c r="K171" s="195"/>
      <c r="L171" s="196"/>
      <c r="M171" s="181"/>
      <c r="N171" s="194"/>
      <c r="O171" s="193"/>
      <c r="P171" s="196"/>
      <c r="Q171" s="196"/>
      <c r="R171" s="194"/>
    </row>
    <row r="172" spans="1:18" x14ac:dyDescent="0.2">
      <c r="A172" s="192"/>
      <c r="B172" s="192"/>
      <c r="C172" s="194"/>
      <c r="D172" s="192"/>
      <c r="E172" s="194"/>
      <c r="F172" s="193"/>
      <c r="G172" s="193"/>
      <c r="H172" s="193"/>
      <c r="I172" s="193"/>
      <c r="J172" s="195"/>
      <c r="K172" s="195"/>
      <c r="L172" s="196"/>
      <c r="M172" s="181"/>
      <c r="N172" s="194"/>
      <c r="O172" s="193"/>
      <c r="P172" s="196"/>
      <c r="Q172" s="196"/>
      <c r="R172" s="194"/>
    </row>
    <row r="173" spans="1:18" x14ac:dyDescent="0.2">
      <c r="A173" s="192"/>
      <c r="B173" s="192"/>
      <c r="C173" s="194"/>
      <c r="D173" s="192"/>
      <c r="E173" s="194"/>
      <c r="F173" s="193"/>
      <c r="G173" s="193"/>
      <c r="H173" s="193"/>
      <c r="I173" s="193"/>
      <c r="J173" s="195"/>
      <c r="K173" s="195"/>
      <c r="L173" s="196"/>
      <c r="M173" s="181"/>
      <c r="N173" s="194"/>
      <c r="O173" s="193"/>
      <c r="P173" s="196"/>
      <c r="Q173" s="196"/>
      <c r="R173" s="194"/>
    </row>
    <row r="174" spans="1:18" x14ac:dyDescent="0.2">
      <c r="A174" s="192"/>
      <c r="B174" s="192"/>
      <c r="C174" s="194"/>
      <c r="D174" s="192"/>
      <c r="E174" s="194"/>
      <c r="F174" s="193"/>
      <c r="G174" s="193"/>
      <c r="H174" s="193"/>
      <c r="I174" s="193"/>
      <c r="J174" s="195"/>
      <c r="K174" s="195"/>
      <c r="L174" s="196"/>
      <c r="M174" s="181"/>
      <c r="N174" s="194"/>
      <c r="O174" s="193"/>
      <c r="P174" s="196"/>
      <c r="Q174" s="196"/>
      <c r="R174" s="194"/>
    </row>
    <row r="175" spans="1:18" x14ac:dyDescent="0.2">
      <c r="A175" s="192"/>
      <c r="B175" s="192"/>
      <c r="C175" s="194"/>
      <c r="D175" s="192"/>
      <c r="E175" s="194"/>
      <c r="F175" s="193"/>
      <c r="G175" s="193"/>
      <c r="H175" s="193"/>
      <c r="I175" s="193"/>
      <c r="J175" s="195"/>
      <c r="K175" s="195"/>
      <c r="L175" s="196"/>
      <c r="M175" s="181"/>
      <c r="N175" s="194"/>
      <c r="O175" s="193"/>
      <c r="P175" s="196"/>
      <c r="Q175" s="196"/>
      <c r="R175" s="194"/>
    </row>
    <row r="176" spans="1:18" x14ac:dyDescent="0.2">
      <c r="A176" s="192"/>
      <c r="B176" s="192"/>
      <c r="C176" s="194"/>
      <c r="D176" s="192"/>
      <c r="E176" s="194"/>
      <c r="F176" s="193"/>
      <c r="G176" s="193"/>
      <c r="H176" s="193"/>
      <c r="I176" s="193"/>
      <c r="J176" s="195"/>
      <c r="K176" s="195"/>
      <c r="L176" s="196"/>
      <c r="M176" s="181"/>
      <c r="N176" s="194"/>
      <c r="O176" s="193"/>
      <c r="P176" s="196"/>
      <c r="Q176" s="196"/>
      <c r="R176" s="194"/>
    </row>
    <row r="177" spans="1:18" x14ac:dyDescent="0.2">
      <c r="A177" s="192"/>
      <c r="B177" s="192"/>
      <c r="C177" s="194"/>
      <c r="D177" s="192"/>
      <c r="E177" s="194"/>
      <c r="F177" s="193"/>
      <c r="G177" s="193"/>
      <c r="H177" s="193"/>
      <c r="I177" s="193"/>
      <c r="J177" s="195"/>
      <c r="K177" s="195"/>
      <c r="L177" s="196"/>
      <c r="M177" s="181"/>
      <c r="N177" s="194"/>
      <c r="O177" s="193"/>
      <c r="P177" s="196"/>
      <c r="Q177" s="196"/>
      <c r="R177" s="194"/>
    </row>
    <row r="178" spans="1:18" x14ac:dyDescent="0.2">
      <c r="A178" s="192"/>
      <c r="B178" s="192"/>
      <c r="C178" s="194"/>
      <c r="D178" s="192"/>
      <c r="E178" s="194"/>
      <c r="F178" s="193"/>
      <c r="G178" s="193"/>
      <c r="H178" s="193"/>
      <c r="I178" s="193"/>
      <c r="J178" s="195"/>
      <c r="K178" s="195"/>
      <c r="L178" s="196"/>
      <c r="M178" s="181"/>
      <c r="N178" s="194"/>
      <c r="O178" s="193"/>
      <c r="P178" s="196"/>
      <c r="Q178" s="196"/>
      <c r="R178" s="194"/>
    </row>
    <row r="179" spans="1:18" x14ac:dyDescent="0.2">
      <c r="A179" s="192"/>
      <c r="B179" s="192"/>
      <c r="C179" s="194"/>
      <c r="D179" s="192"/>
      <c r="E179" s="194"/>
      <c r="F179" s="193"/>
      <c r="G179" s="193"/>
      <c r="H179" s="193"/>
      <c r="I179" s="193"/>
      <c r="J179" s="195"/>
      <c r="K179" s="195"/>
      <c r="L179" s="196"/>
      <c r="M179" s="181"/>
      <c r="N179" s="194"/>
      <c r="O179" s="193"/>
      <c r="P179" s="196"/>
      <c r="Q179" s="196"/>
      <c r="R179" s="194"/>
    </row>
    <row r="180" spans="1:18" x14ac:dyDescent="0.2">
      <c r="A180" s="192"/>
      <c r="B180" s="192"/>
      <c r="C180" s="194"/>
      <c r="D180" s="192"/>
      <c r="E180" s="194"/>
      <c r="F180" s="193"/>
      <c r="G180" s="193"/>
      <c r="H180" s="193"/>
      <c r="I180" s="193"/>
      <c r="J180" s="195"/>
      <c r="K180" s="195"/>
      <c r="L180" s="196"/>
      <c r="M180" s="181"/>
      <c r="N180" s="194"/>
      <c r="O180" s="193"/>
      <c r="P180" s="196"/>
      <c r="Q180" s="196"/>
      <c r="R180" s="194"/>
    </row>
    <row r="181" spans="1:18" x14ac:dyDescent="0.2">
      <c r="A181" s="192"/>
      <c r="B181" s="192"/>
      <c r="C181" s="194"/>
      <c r="D181" s="192"/>
      <c r="E181" s="194"/>
      <c r="F181" s="193"/>
      <c r="G181" s="193"/>
      <c r="H181" s="193"/>
      <c r="I181" s="193"/>
      <c r="J181" s="195"/>
      <c r="K181" s="195"/>
      <c r="L181" s="196"/>
      <c r="M181" s="181"/>
      <c r="N181" s="194"/>
      <c r="O181" s="193"/>
      <c r="P181" s="196"/>
      <c r="Q181" s="196"/>
      <c r="R181" s="194"/>
    </row>
    <row r="182" spans="1:18" x14ac:dyDescent="0.2">
      <c r="A182" s="192"/>
      <c r="B182" s="192"/>
      <c r="C182" s="194"/>
      <c r="D182" s="192"/>
      <c r="E182" s="194"/>
      <c r="F182" s="193"/>
      <c r="G182" s="193"/>
      <c r="H182" s="193"/>
      <c r="I182" s="193"/>
      <c r="J182" s="195"/>
      <c r="K182" s="195"/>
      <c r="L182" s="196"/>
      <c r="M182" s="181"/>
      <c r="N182" s="194"/>
      <c r="O182" s="193"/>
      <c r="P182" s="196"/>
      <c r="Q182" s="196"/>
      <c r="R182" s="194"/>
    </row>
    <row r="183" spans="1:18" x14ac:dyDescent="0.2">
      <c r="A183" s="192"/>
      <c r="B183" s="192"/>
      <c r="C183" s="194"/>
      <c r="D183" s="192"/>
      <c r="E183" s="194"/>
      <c r="F183" s="193"/>
      <c r="G183" s="193"/>
      <c r="H183" s="193"/>
      <c r="I183" s="193"/>
      <c r="J183" s="195"/>
      <c r="K183" s="195"/>
      <c r="L183" s="196"/>
      <c r="M183" s="181"/>
      <c r="N183" s="194"/>
      <c r="O183" s="193"/>
      <c r="P183" s="196"/>
      <c r="Q183" s="196"/>
      <c r="R183" s="194"/>
    </row>
    <row r="184" spans="1:18" x14ac:dyDescent="0.2">
      <c r="A184" s="192"/>
      <c r="B184" s="192"/>
      <c r="C184" s="194"/>
      <c r="D184" s="192"/>
      <c r="E184" s="194"/>
      <c r="F184" s="193"/>
      <c r="G184" s="193"/>
      <c r="H184" s="193"/>
      <c r="I184" s="193"/>
      <c r="J184" s="195"/>
      <c r="K184" s="195"/>
      <c r="L184" s="196"/>
      <c r="M184" s="181"/>
      <c r="N184" s="194"/>
      <c r="O184" s="193"/>
      <c r="P184" s="196"/>
      <c r="Q184" s="196"/>
      <c r="R184" s="194"/>
    </row>
    <row r="185" spans="1:18" x14ac:dyDescent="0.2">
      <c r="A185" s="192"/>
      <c r="B185" s="192"/>
      <c r="C185" s="194"/>
      <c r="D185" s="192"/>
      <c r="E185" s="194"/>
      <c r="F185" s="193"/>
      <c r="G185" s="193"/>
      <c r="H185" s="193"/>
      <c r="I185" s="193"/>
      <c r="J185" s="195"/>
      <c r="K185" s="195"/>
      <c r="L185" s="196"/>
      <c r="M185" s="181"/>
      <c r="N185" s="194"/>
      <c r="O185" s="193"/>
      <c r="P185" s="196"/>
      <c r="Q185" s="196"/>
      <c r="R185" s="194"/>
    </row>
    <row r="186" spans="1:18" x14ac:dyDescent="0.2">
      <c r="A186" s="192"/>
      <c r="B186" s="192"/>
      <c r="C186" s="194"/>
      <c r="D186" s="192"/>
      <c r="E186" s="194"/>
      <c r="F186" s="193"/>
      <c r="G186" s="193"/>
      <c r="H186" s="193"/>
      <c r="I186" s="193"/>
      <c r="J186" s="195"/>
      <c r="K186" s="195"/>
      <c r="L186" s="196"/>
      <c r="M186" s="181"/>
      <c r="N186" s="194"/>
      <c r="O186" s="193"/>
      <c r="P186" s="196"/>
      <c r="Q186" s="196"/>
      <c r="R186" s="194"/>
    </row>
    <row r="187" spans="1:18" x14ac:dyDescent="0.2">
      <c r="A187" s="192"/>
      <c r="B187" s="192"/>
      <c r="C187" s="194"/>
      <c r="D187" s="192"/>
      <c r="E187" s="194"/>
      <c r="F187" s="193"/>
      <c r="G187" s="193"/>
      <c r="H187" s="193"/>
      <c r="I187" s="193"/>
      <c r="J187" s="195"/>
      <c r="K187" s="195"/>
      <c r="L187" s="196"/>
      <c r="M187" s="181"/>
      <c r="N187" s="194"/>
      <c r="O187" s="193"/>
      <c r="P187" s="196"/>
      <c r="Q187" s="196"/>
      <c r="R187" s="194"/>
    </row>
    <row r="188" spans="1:18" x14ac:dyDescent="0.2">
      <c r="A188" s="192"/>
      <c r="B188" s="192"/>
      <c r="C188" s="194"/>
      <c r="D188" s="192"/>
      <c r="E188" s="194"/>
      <c r="F188" s="193"/>
      <c r="G188" s="193"/>
      <c r="H188" s="193"/>
      <c r="I188" s="193"/>
      <c r="J188" s="195"/>
      <c r="K188" s="195"/>
      <c r="L188" s="196"/>
      <c r="M188" s="181"/>
      <c r="N188" s="194"/>
      <c r="O188" s="193"/>
      <c r="P188" s="196"/>
      <c r="Q188" s="196"/>
      <c r="R188" s="194"/>
    </row>
    <row r="189" spans="1:18" x14ac:dyDescent="0.2">
      <c r="A189" s="192"/>
      <c r="B189" s="192"/>
      <c r="C189" s="194"/>
      <c r="D189" s="192"/>
      <c r="E189" s="194"/>
      <c r="F189" s="193"/>
      <c r="G189" s="193"/>
      <c r="H189" s="193"/>
      <c r="I189" s="193"/>
      <c r="J189" s="195"/>
      <c r="K189" s="195"/>
      <c r="L189" s="196"/>
      <c r="M189" s="181"/>
      <c r="N189" s="194"/>
      <c r="O189" s="193"/>
      <c r="P189" s="196"/>
      <c r="Q189" s="196"/>
      <c r="R189" s="194"/>
    </row>
    <row r="190" spans="1:18" x14ac:dyDescent="0.2">
      <c r="A190" s="192"/>
      <c r="B190" s="192"/>
      <c r="C190" s="194"/>
      <c r="D190" s="192"/>
      <c r="E190" s="194"/>
      <c r="F190" s="193"/>
      <c r="G190" s="193"/>
      <c r="H190" s="193"/>
      <c r="I190" s="193"/>
      <c r="J190" s="195"/>
      <c r="K190" s="195"/>
      <c r="L190" s="196"/>
      <c r="M190" s="181"/>
      <c r="N190" s="194"/>
      <c r="O190" s="193"/>
      <c r="P190" s="196"/>
      <c r="Q190" s="196"/>
      <c r="R190" s="194"/>
    </row>
    <row r="191" spans="1:18" x14ac:dyDescent="0.2">
      <c r="A191" s="192"/>
      <c r="B191" s="192"/>
      <c r="C191" s="194"/>
      <c r="D191" s="192"/>
      <c r="E191" s="194"/>
      <c r="F191" s="193"/>
      <c r="G191" s="193"/>
      <c r="H191" s="193"/>
      <c r="I191" s="193"/>
      <c r="J191" s="195"/>
      <c r="K191" s="195"/>
      <c r="L191" s="196"/>
      <c r="M191" s="181"/>
      <c r="N191" s="194"/>
      <c r="O191" s="193"/>
      <c r="P191" s="196"/>
      <c r="Q191" s="196"/>
      <c r="R191" s="194"/>
    </row>
    <row r="192" spans="1:18" x14ac:dyDescent="0.2">
      <c r="A192" s="192"/>
      <c r="B192" s="192"/>
      <c r="C192" s="194"/>
      <c r="D192" s="192"/>
      <c r="E192" s="194"/>
      <c r="F192" s="193"/>
      <c r="G192" s="193"/>
      <c r="H192" s="193"/>
      <c r="I192" s="193"/>
      <c r="J192" s="195"/>
      <c r="K192" s="195"/>
      <c r="L192" s="196"/>
      <c r="M192" s="181"/>
      <c r="N192" s="194"/>
      <c r="O192" s="193"/>
      <c r="P192" s="196"/>
      <c r="Q192" s="196"/>
      <c r="R192" s="194"/>
    </row>
    <row r="193" spans="1:18" x14ac:dyDescent="0.2">
      <c r="A193" s="192"/>
      <c r="B193" s="192"/>
      <c r="C193" s="194"/>
      <c r="D193" s="192"/>
      <c r="E193" s="194"/>
      <c r="F193" s="193"/>
      <c r="G193" s="193"/>
      <c r="H193" s="193"/>
      <c r="I193" s="193"/>
      <c r="J193" s="195"/>
      <c r="K193" s="195"/>
      <c r="L193" s="196"/>
      <c r="M193" s="181"/>
      <c r="N193" s="194"/>
      <c r="O193" s="193"/>
      <c r="P193" s="196"/>
      <c r="Q193" s="196"/>
      <c r="R193" s="194"/>
    </row>
    <row r="194" spans="1:18" x14ac:dyDescent="0.2">
      <c r="A194" s="192"/>
      <c r="B194" s="192"/>
      <c r="C194" s="194"/>
      <c r="D194" s="192"/>
      <c r="E194" s="194"/>
      <c r="F194" s="193"/>
      <c r="G194" s="193"/>
      <c r="H194" s="193"/>
      <c r="I194" s="193"/>
      <c r="J194" s="195"/>
      <c r="K194" s="195"/>
      <c r="L194" s="196"/>
      <c r="M194" s="181"/>
      <c r="N194" s="194"/>
      <c r="O194" s="193"/>
      <c r="P194" s="196"/>
      <c r="Q194" s="196"/>
      <c r="R194" s="194"/>
    </row>
    <row r="195" spans="1:18" x14ac:dyDescent="0.2">
      <c r="A195" s="192"/>
      <c r="B195" s="192"/>
      <c r="C195" s="194"/>
      <c r="D195" s="192"/>
      <c r="E195" s="194"/>
      <c r="F195" s="193"/>
      <c r="G195" s="193"/>
      <c r="H195" s="193"/>
      <c r="I195" s="193"/>
      <c r="J195" s="195"/>
      <c r="K195" s="195"/>
      <c r="L195" s="196"/>
      <c r="M195" s="181"/>
      <c r="N195" s="194"/>
      <c r="O195" s="193"/>
      <c r="P195" s="196"/>
      <c r="Q195" s="196"/>
      <c r="R195" s="194"/>
    </row>
    <row r="196" spans="1:18" x14ac:dyDescent="0.2">
      <c r="A196" s="192"/>
      <c r="B196" s="192"/>
      <c r="C196" s="194"/>
      <c r="D196" s="192"/>
      <c r="E196" s="194"/>
      <c r="F196" s="193"/>
      <c r="G196" s="193"/>
      <c r="H196" s="193"/>
      <c r="I196" s="193"/>
      <c r="J196" s="195"/>
      <c r="K196" s="195"/>
      <c r="L196" s="196"/>
      <c r="M196" s="181"/>
      <c r="N196" s="194"/>
      <c r="O196" s="193"/>
      <c r="P196" s="196"/>
      <c r="Q196" s="196"/>
      <c r="R196" s="194"/>
    </row>
    <row r="197" spans="1:18" x14ac:dyDescent="0.2">
      <c r="A197" s="192"/>
      <c r="B197" s="192"/>
      <c r="C197" s="194"/>
      <c r="D197" s="192"/>
      <c r="E197" s="194"/>
      <c r="F197" s="193"/>
      <c r="G197" s="193"/>
      <c r="H197" s="193"/>
      <c r="I197" s="193"/>
      <c r="J197" s="195"/>
      <c r="K197" s="195"/>
      <c r="L197" s="196"/>
      <c r="M197" s="181"/>
      <c r="N197" s="194"/>
      <c r="O197" s="193"/>
      <c r="P197" s="196"/>
      <c r="Q197" s="196"/>
      <c r="R197" s="194"/>
    </row>
    <row r="198" spans="1:18" x14ac:dyDescent="0.2">
      <c r="A198" s="192"/>
      <c r="B198" s="192"/>
      <c r="C198" s="194"/>
      <c r="D198" s="192"/>
      <c r="E198" s="194"/>
      <c r="F198" s="193"/>
      <c r="G198" s="193"/>
      <c r="H198" s="193"/>
      <c r="I198" s="193"/>
      <c r="J198" s="195"/>
      <c r="K198" s="195"/>
      <c r="L198" s="196"/>
      <c r="M198" s="181"/>
      <c r="N198" s="194"/>
      <c r="O198" s="193"/>
      <c r="P198" s="196"/>
      <c r="Q198" s="196"/>
      <c r="R198" s="194"/>
    </row>
    <row r="199" spans="1:18" x14ac:dyDescent="0.2">
      <c r="A199" s="192"/>
      <c r="B199" s="192"/>
      <c r="C199" s="194"/>
      <c r="D199" s="192"/>
      <c r="E199" s="194"/>
      <c r="F199" s="193"/>
      <c r="G199" s="193"/>
      <c r="H199" s="193"/>
      <c r="I199" s="193"/>
      <c r="J199" s="195"/>
      <c r="K199" s="195"/>
      <c r="L199" s="196"/>
      <c r="M199" s="181"/>
      <c r="N199" s="194"/>
      <c r="O199" s="193"/>
      <c r="P199" s="196"/>
      <c r="Q199" s="196"/>
      <c r="R199" s="194"/>
    </row>
    <row r="200" spans="1:18" x14ac:dyDescent="0.2">
      <c r="A200" s="192"/>
      <c r="B200" s="192"/>
      <c r="C200" s="194"/>
      <c r="D200" s="192"/>
      <c r="E200" s="194"/>
      <c r="F200" s="193"/>
      <c r="G200" s="193"/>
      <c r="H200" s="193"/>
      <c r="I200" s="193"/>
      <c r="J200" s="195"/>
      <c r="K200" s="195"/>
      <c r="L200" s="196"/>
      <c r="M200" s="181"/>
      <c r="N200" s="194"/>
      <c r="O200" s="193"/>
      <c r="P200" s="196"/>
      <c r="Q200" s="196"/>
      <c r="R200" s="194"/>
    </row>
    <row r="201" spans="1:18" x14ac:dyDescent="0.2">
      <c r="A201" s="192"/>
      <c r="B201" s="192"/>
      <c r="C201" s="194"/>
      <c r="D201" s="192"/>
      <c r="E201" s="194"/>
      <c r="F201" s="193"/>
      <c r="G201" s="193"/>
      <c r="H201" s="193"/>
      <c r="I201" s="193"/>
      <c r="J201" s="195"/>
      <c r="K201" s="195"/>
      <c r="L201" s="196"/>
      <c r="M201" s="181"/>
      <c r="N201" s="194"/>
      <c r="O201" s="193"/>
      <c r="P201" s="196"/>
      <c r="Q201" s="196"/>
      <c r="R201" s="194"/>
    </row>
    <row r="202" spans="1:18" x14ac:dyDescent="0.2">
      <c r="A202" s="192"/>
      <c r="B202" s="192"/>
      <c r="C202" s="194"/>
      <c r="D202" s="192"/>
      <c r="E202" s="194"/>
      <c r="F202" s="193"/>
      <c r="G202" s="193"/>
      <c r="H202" s="193"/>
      <c r="I202" s="193"/>
      <c r="J202" s="195"/>
      <c r="K202" s="195"/>
      <c r="L202" s="196"/>
      <c r="M202" s="181"/>
      <c r="N202" s="194"/>
      <c r="O202" s="193"/>
      <c r="P202" s="196"/>
      <c r="Q202" s="196"/>
      <c r="R202" s="194"/>
    </row>
    <row r="203" spans="1:18" x14ac:dyDescent="0.2">
      <c r="A203" s="221"/>
      <c r="B203" s="221"/>
      <c r="C203" s="209"/>
      <c r="D203" s="221"/>
      <c r="E203" s="209"/>
      <c r="F203" s="208"/>
      <c r="G203" s="208"/>
      <c r="H203" s="208"/>
      <c r="I203" s="208"/>
      <c r="J203" s="210"/>
      <c r="K203" s="210"/>
      <c r="L203" s="211"/>
      <c r="M203" s="212"/>
      <c r="N203" s="209"/>
      <c r="O203" s="208"/>
      <c r="P203" s="213"/>
      <c r="Q203" s="213"/>
      <c r="R203" s="209"/>
    </row>
    <row r="204" spans="1:18" x14ac:dyDescent="0.2">
      <c r="A204" s="221"/>
      <c r="B204" s="221"/>
      <c r="C204" s="209"/>
      <c r="D204" s="221"/>
      <c r="E204" s="209"/>
      <c r="F204" s="208"/>
      <c r="G204" s="208"/>
      <c r="H204" s="208"/>
      <c r="I204" s="208"/>
      <c r="J204" s="210"/>
      <c r="K204" s="210"/>
      <c r="L204" s="211"/>
      <c r="M204" s="212"/>
      <c r="N204" s="209"/>
      <c r="O204" s="208"/>
      <c r="P204" s="213"/>
      <c r="Q204" s="213"/>
      <c r="R204" s="209"/>
    </row>
    <row r="205" spans="1:18" x14ac:dyDescent="0.2">
      <c r="A205" s="221"/>
      <c r="B205" s="221"/>
      <c r="C205" s="209"/>
      <c r="D205" s="221"/>
      <c r="E205" s="209"/>
      <c r="F205" s="208"/>
      <c r="G205" s="208"/>
      <c r="H205" s="208"/>
      <c r="I205" s="208"/>
      <c r="J205" s="210"/>
      <c r="K205" s="210"/>
      <c r="L205" s="211"/>
      <c r="M205" s="212"/>
      <c r="N205" s="209"/>
      <c r="O205" s="208"/>
      <c r="P205" s="213"/>
      <c r="Q205" s="213"/>
      <c r="R205" s="209"/>
    </row>
    <row r="206" spans="1:18" x14ac:dyDescent="0.2">
      <c r="A206" s="221"/>
      <c r="B206" s="221"/>
      <c r="C206" s="209"/>
      <c r="D206" s="221"/>
      <c r="E206" s="209"/>
      <c r="F206" s="208"/>
      <c r="G206" s="208"/>
      <c r="H206" s="208"/>
      <c r="I206" s="208"/>
      <c r="J206" s="210"/>
      <c r="K206" s="210"/>
      <c r="L206" s="211"/>
      <c r="M206" s="212"/>
      <c r="N206" s="209"/>
      <c r="O206" s="208"/>
      <c r="P206" s="213"/>
      <c r="Q206" s="213"/>
      <c r="R206" s="209"/>
    </row>
    <row r="207" spans="1:18" x14ac:dyDescent="0.2">
      <c r="A207" s="222"/>
      <c r="B207" s="222"/>
      <c r="C207" s="57"/>
      <c r="D207" s="222"/>
      <c r="E207" s="57"/>
      <c r="F207" s="122"/>
      <c r="G207" s="122"/>
      <c r="H207" s="122"/>
      <c r="I207" s="122"/>
      <c r="J207" s="214"/>
      <c r="K207" s="214"/>
      <c r="L207" s="215"/>
      <c r="M207" s="216"/>
      <c r="N207" s="57"/>
      <c r="O207" s="122"/>
      <c r="P207" s="215"/>
      <c r="Q207" s="215"/>
      <c r="R207" s="57"/>
    </row>
    <row r="208" spans="1:18" x14ac:dyDescent="0.2">
      <c r="A208" s="222"/>
      <c r="B208" s="222"/>
      <c r="C208" s="57"/>
      <c r="D208" s="222"/>
      <c r="E208" s="57"/>
      <c r="F208" s="122"/>
      <c r="G208" s="122"/>
      <c r="H208" s="122"/>
      <c r="I208" s="122"/>
      <c r="J208" s="214"/>
      <c r="K208" s="214"/>
      <c r="L208" s="215"/>
      <c r="M208" s="216"/>
      <c r="N208" s="57"/>
      <c r="O208" s="122"/>
      <c r="P208" s="215"/>
      <c r="Q208" s="215"/>
      <c r="R208" s="57"/>
    </row>
    <row r="209" spans="1:18" x14ac:dyDescent="0.2">
      <c r="A209" s="222"/>
      <c r="B209" s="222"/>
      <c r="C209" s="57"/>
      <c r="D209" s="222"/>
      <c r="E209" s="57"/>
      <c r="F209" s="122"/>
      <c r="G209" s="122"/>
      <c r="H209" s="122"/>
      <c r="I209" s="122"/>
      <c r="J209" s="214"/>
      <c r="K209" s="214"/>
      <c r="L209" s="215"/>
      <c r="M209" s="216"/>
      <c r="N209" s="57"/>
      <c r="O209" s="122"/>
      <c r="P209" s="215"/>
      <c r="Q209" s="215"/>
      <c r="R209" s="57"/>
    </row>
    <row r="210" spans="1:18" x14ac:dyDescent="0.2">
      <c r="A210" s="222"/>
      <c r="B210" s="222"/>
      <c r="C210" s="57"/>
      <c r="D210" s="222"/>
      <c r="E210" s="57"/>
      <c r="F210" s="122"/>
      <c r="G210" s="122"/>
      <c r="H210" s="122"/>
      <c r="I210" s="122"/>
      <c r="J210" s="214"/>
      <c r="K210" s="214"/>
      <c r="L210" s="215"/>
      <c r="M210" s="216"/>
      <c r="N210" s="57"/>
      <c r="O210" s="122"/>
      <c r="P210" s="215"/>
      <c r="Q210" s="215"/>
      <c r="R210" s="57"/>
    </row>
    <row r="211" spans="1:18" x14ac:dyDescent="0.2">
      <c r="A211" s="222"/>
      <c r="B211" s="222"/>
      <c r="C211" s="57"/>
      <c r="D211" s="222"/>
      <c r="E211" s="57"/>
      <c r="F211" s="122"/>
      <c r="G211" s="122"/>
      <c r="H211" s="122"/>
      <c r="I211" s="122"/>
      <c r="J211" s="214"/>
      <c r="K211" s="214"/>
      <c r="L211" s="215"/>
      <c r="M211" s="216"/>
      <c r="N211" s="57"/>
      <c r="O211" s="122"/>
      <c r="P211" s="215"/>
      <c r="Q211" s="215"/>
      <c r="R211" s="57"/>
    </row>
    <row r="212" spans="1:18" x14ac:dyDescent="0.2">
      <c r="A212" s="222"/>
      <c r="B212" s="222"/>
      <c r="C212" s="57"/>
      <c r="D212" s="222"/>
      <c r="E212" s="57"/>
      <c r="F212" s="122"/>
      <c r="G212" s="122"/>
      <c r="H212" s="122"/>
      <c r="I212" s="122"/>
      <c r="J212" s="214"/>
      <c r="K212" s="214"/>
      <c r="L212" s="215"/>
      <c r="M212" s="216"/>
      <c r="N212" s="57"/>
      <c r="O212" s="122"/>
      <c r="P212" s="215"/>
      <c r="Q212" s="215"/>
      <c r="R212" s="57"/>
    </row>
    <row r="213" spans="1:18" x14ac:dyDescent="0.2">
      <c r="A213" s="191"/>
      <c r="B213" s="191"/>
      <c r="C213" s="146"/>
      <c r="D213" s="191"/>
      <c r="E213" s="146"/>
      <c r="F213" s="168"/>
      <c r="G213" s="168"/>
      <c r="H213" s="168"/>
      <c r="I213" s="168"/>
      <c r="J213" s="182"/>
      <c r="K213" s="182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1"/>
      <c r="B214" s="191"/>
      <c r="C214" s="146"/>
      <c r="D214" s="191"/>
      <c r="E214" s="146"/>
      <c r="F214" s="168"/>
      <c r="G214" s="168"/>
      <c r="H214" s="168"/>
      <c r="I214" s="168"/>
      <c r="J214" s="182"/>
      <c r="K214" s="182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1"/>
      <c r="B215" s="191"/>
      <c r="C215" s="146"/>
      <c r="D215" s="191"/>
      <c r="E215" s="146"/>
      <c r="F215" s="168"/>
      <c r="G215" s="168"/>
      <c r="H215" s="168"/>
      <c r="I215" s="168"/>
      <c r="J215" s="182"/>
      <c r="K215" s="182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1"/>
      <c r="B216" s="191"/>
      <c r="C216" s="146"/>
      <c r="D216" s="191"/>
      <c r="E216" s="146"/>
      <c r="F216" s="168"/>
      <c r="G216" s="168"/>
      <c r="H216" s="168"/>
      <c r="I216" s="168"/>
      <c r="J216" s="182"/>
      <c r="K216" s="182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1"/>
      <c r="B217" s="191"/>
      <c r="C217" s="146"/>
      <c r="D217" s="191"/>
      <c r="E217" s="146"/>
      <c r="F217" s="168"/>
      <c r="G217" s="168"/>
      <c r="H217" s="168"/>
      <c r="I217" s="168"/>
      <c r="J217" s="182"/>
      <c r="K217" s="182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1"/>
      <c r="B218" s="191"/>
      <c r="C218" s="146"/>
      <c r="D218" s="191"/>
      <c r="E218" s="146"/>
      <c r="F218" s="168"/>
      <c r="G218" s="168"/>
      <c r="H218" s="168"/>
      <c r="I218" s="168"/>
      <c r="J218" s="182"/>
      <c r="K218" s="182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1"/>
      <c r="B219" s="191"/>
      <c r="C219" s="146"/>
      <c r="D219" s="191"/>
      <c r="E219" s="146"/>
      <c r="F219" s="168"/>
      <c r="G219" s="168"/>
      <c r="H219" s="168"/>
      <c r="I219" s="168"/>
      <c r="J219" s="182"/>
      <c r="K219" s="182"/>
      <c r="L219" s="168"/>
      <c r="M219" s="168"/>
      <c r="N219" s="146"/>
      <c r="O219" s="217"/>
      <c r="P219" s="168"/>
      <c r="Q219" s="168"/>
      <c r="R219" s="146"/>
    </row>
    <row r="220" spans="1:18" x14ac:dyDescent="0.2">
      <c r="A220" s="191"/>
      <c r="B220" s="191"/>
      <c r="C220" s="146"/>
      <c r="D220" s="191"/>
      <c r="E220" s="146"/>
      <c r="F220" s="168"/>
      <c r="G220" s="168"/>
      <c r="H220" s="168"/>
      <c r="I220" s="168"/>
      <c r="J220" s="182"/>
      <c r="K220" s="182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1"/>
      <c r="B221" s="191"/>
      <c r="C221" s="146"/>
      <c r="D221" s="191"/>
      <c r="E221" s="146"/>
      <c r="F221" s="168"/>
      <c r="G221" s="168"/>
      <c r="H221" s="168"/>
      <c r="I221" s="168"/>
      <c r="J221" s="182"/>
      <c r="K221" s="182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6:N22 N25:N35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6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85" zoomScaleNormal="85" zoomScaleSheetLayoutView="100" workbookViewId="0">
      <pane xSplit="1" ySplit="5" topLeftCell="B14" activePane="bottomRight" state="frozen"/>
      <selection activeCell="J8" sqref="J8"/>
      <selection pane="topRight" activeCell="J8" sqref="J8"/>
      <selection pane="bottomLeft" activeCell="J8" sqref="J8"/>
      <selection pane="bottomRight" activeCell="C1" sqref="C1:C1048576"/>
    </sheetView>
  </sheetViews>
  <sheetFormatPr baseColWidth="10" defaultColWidth="11.42578125" defaultRowHeight="12.6" customHeight="1" x14ac:dyDescent="0.2"/>
  <cols>
    <col min="1" max="1" width="8.28515625" style="310" customWidth="1"/>
    <col min="2" max="2" width="20.140625" style="310" bestFit="1" customWidth="1"/>
    <col min="3" max="3" width="12.42578125" style="310" bestFit="1" customWidth="1"/>
    <col min="4" max="4" width="27.42578125" style="310" bestFit="1" customWidth="1"/>
    <col min="5" max="5" width="10.7109375" style="310" bestFit="1" customWidth="1"/>
    <col min="6" max="6" width="7.42578125" style="310" customWidth="1"/>
    <col min="7" max="7" width="12.28515625" style="310" bestFit="1" customWidth="1"/>
    <col min="8" max="8" width="12.28515625" style="310" customWidth="1"/>
    <col min="9" max="9" width="19.42578125" style="310" bestFit="1" customWidth="1"/>
    <col min="10" max="10" width="12.28515625" style="310" customWidth="1"/>
    <col min="11" max="12" width="12.28515625" style="312" customWidth="1"/>
    <col min="13" max="13" width="12.28515625" style="359" customWidth="1"/>
    <col min="14" max="14" width="34.140625" style="312" customWidth="1"/>
    <col min="15" max="19" width="12.28515625" style="312" customWidth="1"/>
    <col min="20" max="20" width="10.140625" style="310" bestFit="1" customWidth="1"/>
    <col min="21" max="21" width="37.5703125" style="310" customWidth="1"/>
    <col min="22" max="116" width="11.42578125" style="310"/>
    <col min="117" max="117" width="9.140625" style="310" customWidth="1"/>
    <col min="118" max="16384" width="11.42578125" style="310"/>
  </cols>
  <sheetData>
    <row r="1" spans="1:23" s="325" customFormat="1" ht="12.6" customHeight="1" x14ac:dyDescent="0.25">
      <c r="A1" s="331" t="str">
        <f>+'BLOC PM'!A1</f>
        <v>RESULTAT DE LA VENTE ONF du 15 octobre 2020 - A distance</v>
      </c>
      <c r="B1" s="330"/>
      <c r="C1" s="330"/>
      <c r="D1" s="330"/>
      <c r="E1" s="330"/>
      <c r="F1" s="330"/>
      <c r="K1" s="326"/>
      <c r="L1" s="326"/>
      <c r="M1" s="351"/>
      <c r="N1" s="326"/>
      <c r="O1" s="326"/>
      <c r="P1" s="326"/>
      <c r="Q1" s="326"/>
      <c r="R1" s="326"/>
      <c r="S1" s="326"/>
    </row>
    <row r="2" spans="1:23" s="325" customFormat="1" ht="12.6" customHeight="1" x14ac:dyDescent="0.2">
      <c r="A2" s="329"/>
      <c r="K2" s="326"/>
      <c r="L2" s="326"/>
      <c r="M2" s="351"/>
      <c r="N2" s="326"/>
      <c r="O2" s="326"/>
      <c r="P2" s="326"/>
      <c r="Q2" s="326"/>
      <c r="R2" s="326"/>
      <c r="S2" s="326"/>
    </row>
    <row r="3" spans="1:23" s="325" customFormat="1" ht="12.6" customHeight="1" x14ac:dyDescent="0.2">
      <c r="A3" s="328"/>
      <c r="B3" s="327"/>
      <c r="K3" s="326"/>
      <c r="L3" s="326"/>
      <c r="M3" s="351"/>
      <c r="N3" s="326"/>
      <c r="O3" s="326"/>
      <c r="P3" s="326"/>
      <c r="Q3" s="326"/>
      <c r="R3" s="326"/>
      <c r="S3" s="326"/>
    </row>
    <row r="4" spans="1:23" s="325" customFormat="1" ht="12.6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352"/>
      <c r="N4" s="228"/>
      <c r="O4" s="228"/>
      <c r="P4" s="228"/>
      <c r="Q4" s="228"/>
      <c r="R4" s="228"/>
      <c r="S4" s="228"/>
    </row>
    <row r="5" spans="1:23" s="318" customFormat="1" ht="12" customHeight="1" x14ac:dyDescent="0.2">
      <c r="A5" s="318" t="s">
        <v>82</v>
      </c>
      <c r="B5" s="318" t="s">
        <v>28</v>
      </c>
      <c r="C5" s="318" t="s">
        <v>109</v>
      </c>
      <c r="D5" s="318" t="s">
        <v>1</v>
      </c>
      <c r="E5" s="318" t="s">
        <v>83</v>
      </c>
      <c r="F5" s="318" t="s">
        <v>93</v>
      </c>
      <c r="G5" s="318" t="s">
        <v>238</v>
      </c>
      <c r="H5" s="318" t="s">
        <v>237</v>
      </c>
      <c r="I5" s="318" t="s">
        <v>236</v>
      </c>
      <c r="J5" s="322" t="s">
        <v>240</v>
      </c>
      <c r="K5" s="322" t="s">
        <v>235</v>
      </c>
      <c r="L5" s="318" t="s">
        <v>234</v>
      </c>
      <c r="M5" s="353" t="s">
        <v>233</v>
      </c>
      <c r="N5" s="318" t="s">
        <v>0</v>
      </c>
      <c r="O5" s="318" t="s">
        <v>232</v>
      </c>
      <c r="P5" s="318" t="s">
        <v>231</v>
      </c>
      <c r="Q5" s="318" t="s">
        <v>2</v>
      </c>
      <c r="R5" s="318" t="s">
        <v>90</v>
      </c>
      <c r="S5" s="318" t="s">
        <v>230</v>
      </c>
    </row>
    <row r="6" spans="1:23" ht="12" customHeight="1" x14ac:dyDescent="0.2">
      <c r="A6" s="373">
        <v>576</v>
      </c>
      <c r="B6" s="374" t="s">
        <v>133</v>
      </c>
      <c r="C6" s="374" t="s">
        <v>107</v>
      </c>
      <c r="D6" s="374" t="s">
        <v>242</v>
      </c>
      <c r="E6" s="374" t="s">
        <v>199</v>
      </c>
      <c r="F6" s="373">
        <v>26.48</v>
      </c>
      <c r="G6" s="373">
        <v>1550</v>
      </c>
      <c r="H6" s="382">
        <v>58.534744262695312</v>
      </c>
      <c r="I6" s="373">
        <v>7830</v>
      </c>
      <c r="J6" s="375">
        <v>1029</v>
      </c>
      <c r="K6" s="376">
        <f t="shared" ref="K6:K39" si="0">+J6/I6</f>
        <v>0.13141762452107281</v>
      </c>
      <c r="L6" s="176">
        <v>12.83</v>
      </c>
      <c r="M6" s="377">
        <v>19.326044703595723</v>
      </c>
      <c r="N6" s="374" t="s">
        <v>190</v>
      </c>
      <c r="O6" s="377">
        <v>12.27</v>
      </c>
      <c r="P6" s="377">
        <v>12</v>
      </c>
      <c r="Q6" s="373">
        <v>6</v>
      </c>
      <c r="R6" s="303"/>
      <c r="S6" s="337">
        <f t="shared" ref="S6:S39" si="1">+G6*L6</f>
        <v>19886.5</v>
      </c>
      <c r="T6" s="181"/>
      <c r="U6" s="319"/>
      <c r="V6" s="312"/>
      <c r="W6" s="312"/>
    </row>
    <row r="7" spans="1:23" ht="12" customHeight="1" x14ac:dyDescent="0.2">
      <c r="A7" s="373">
        <v>577</v>
      </c>
      <c r="B7" s="374" t="s">
        <v>133</v>
      </c>
      <c r="C7" s="374" t="s">
        <v>107</v>
      </c>
      <c r="D7" s="374" t="s">
        <v>242</v>
      </c>
      <c r="E7" s="374" t="s">
        <v>199</v>
      </c>
      <c r="F7" s="373">
        <v>41.68</v>
      </c>
      <c r="G7" s="373">
        <v>2570</v>
      </c>
      <c r="H7" s="382">
        <v>61.660266876220703</v>
      </c>
      <c r="I7" s="373">
        <v>14374</v>
      </c>
      <c r="J7" s="375">
        <v>1704</v>
      </c>
      <c r="K7" s="376">
        <f t="shared" si="0"/>
        <v>0.11854737720884931</v>
      </c>
      <c r="L7" s="176">
        <v>14.26</v>
      </c>
      <c r="M7" s="377">
        <v>21.507159624413145</v>
      </c>
      <c r="N7" s="374" t="s">
        <v>190</v>
      </c>
      <c r="O7" s="377">
        <v>13.27</v>
      </c>
      <c r="P7" s="377">
        <v>13.16</v>
      </c>
      <c r="Q7" s="373">
        <v>7</v>
      </c>
      <c r="R7" s="303"/>
      <c r="S7" s="337">
        <f t="shared" si="1"/>
        <v>36648.199999999997</v>
      </c>
      <c r="T7" s="181"/>
      <c r="U7" s="319"/>
      <c r="V7" s="312"/>
      <c r="W7" s="312"/>
    </row>
    <row r="8" spans="1:23" ht="12" customHeight="1" x14ac:dyDescent="0.2">
      <c r="A8" s="373">
        <v>578</v>
      </c>
      <c r="B8" s="374" t="s">
        <v>133</v>
      </c>
      <c r="C8" s="374" t="s">
        <v>107</v>
      </c>
      <c r="D8" s="374" t="s">
        <v>242</v>
      </c>
      <c r="E8" s="374" t="s">
        <v>113</v>
      </c>
      <c r="F8" s="373">
        <v>22.25</v>
      </c>
      <c r="G8" s="373">
        <v>2087</v>
      </c>
      <c r="H8" s="382">
        <v>93.797752380371094</v>
      </c>
      <c r="I8" s="373">
        <v>2087</v>
      </c>
      <c r="J8" s="375">
        <v>369</v>
      </c>
      <c r="K8" s="376">
        <f t="shared" si="0"/>
        <v>0.17680881648298993</v>
      </c>
      <c r="L8" s="176">
        <v>15.02</v>
      </c>
      <c r="M8" s="377">
        <v>84.950514905149049</v>
      </c>
      <c r="N8" s="374" t="s">
        <v>181</v>
      </c>
      <c r="O8" s="377">
        <v>14.63</v>
      </c>
      <c r="P8" s="377">
        <v>13.55</v>
      </c>
      <c r="Q8" s="373">
        <v>5</v>
      </c>
      <c r="R8" s="303"/>
      <c r="S8" s="337">
        <f t="shared" si="1"/>
        <v>31346.739999999998</v>
      </c>
      <c r="T8" s="181"/>
      <c r="U8" s="319"/>
      <c r="V8" s="312"/>
      <c r="W8" s="312"/>
    </row>
    <row r="9" spans="1:23" ht="12" customHeight="1" x14ac:dyDescent="0.2">
      <c r="A9" s="373">
        <v>579</v>
      </c>
      <c r="B9" s="374" t="s">
        <v>133</v>
      </c>
      <c r="C9" s="374" t="s">
        <v>107</v>
      </c>
      <c r="D9" s="374" t="s">
        <v>214</v>
      </c>
      <c r="E9" s="374" t="s">
        <v>142</v>
      </c>
      <c r="F9" s="373">
        <v>29.49</v>
      </c>
      <c r="G9" s="373">
        <v>280</v>
      </c>
      <c r="H9" s="382">
        <v>9.4947443008422852</v>
      </c>
      <c r="I9" s="373">
        <v>1897</v>
      </c>
      <c r="J9" s="378">
        <v>319</v>
      </c>
      <c r="K9" s="376">
        <f t="shared" si="0"/>
        <v>0.16816025303110174</v>
      </c>
      <c r="L9" s="176">
        <v>15</v>
      </c>
      <c r="M9" s="377">
        <v>13.16614420062696</v>
      </c>
      <c r="N9" s="374" t="s">
        <v>167</v>
      </c>
      <c r="O9" s="377"/>
      <c r="P9" s="374" t="s">
        <v>41</v>
      </c>
      <c r="Q9" s="373">
        <v>1</v>
      </c>
      <c r="R9" s="303"/>
      <c r="S9" s="337">
        <f t="shared" si="1"/>
        <v>4200</v>
      </c>
      <c r="T9" s="181"/>
      <c r="U9" s="319"/>
      <c r="V9" s="312"/>
      <c r="W9" s="312"/>
    </row>
    <row r="10" spans="1:23" ht="12" customHeight="1" x14ac:dyDescent="0.2">
      <c r="A10" s="373">
        <v>580</v>
      </c>
      <c r="B10" s="374" t="s">
        <v>133</v>
      </c>
      <c r="C10" s="374" t="s">
        <v>107</v>
      </c>
      <c r="D10" s="374" t="s">
        <v>200</v>
      </c>
      <c r="E10" s="374" t="s">
        <v>199</v>
      </c>
      <c r="F10" s="373">
        <v>24.18</v>
      </c>
      <c r="G10" s="373">
        <v>1350</v>
      </c>
      <c r="H10" s="382">
        <v>55.831264495849609</v>
      </c>
      <c r="I10" s="373">
        <v>13480</v>
      </c>
      <c r="J10" s="378">
        <v>886</v>
      </c>
      <c r="K10" s="376">
        <f t="shared" si="0"/>
        <v>6.5727002967359047E-2</v>
      </c>
      <c r="L10" s="176">
        <v>12.3</v>
      </c>
      <c r="M10" s="377">
        <v>18.741534988713319</v>
      </c>
      <c r="N10" s="374" t="s">
        <v>167</v>
      </c>
      <c r="O10" s="377"/>
      <c r="P10" s="374" t="s">
        <v>41</v>
      </c>
      <c r="Q10" s="373">
        <v>4</v>
      </c>
      <c r="R10" s="303"/>
      <c r="S10" s="337">
        <f t="shared" si="1"/>
        <v>16605</v>
      </c>
      <c r="T10" s="181"/>
      <c r="U10" s="319"/>
      <c r="V10" s="312"/>
      <c r="W10" s="312"/>
    </row>
    <row r="11" spans="1:23" ht="12" customHeight="1" x14ac:dyDescent="0.2">
      <c r="A11" s="373">
        <v>581</v>
      </c>
      <c r="B11" s="374" t="s">
        <v>133</v>
      </c>
      <c r="C11" s="374" t="s">
        <v>107</v>
      </c>
      <c r="D11" s="374" t="s">
        <v>200</v>
      </c>
      <c r="E11" s="374" t="s">
        <v>199</v>
      </c>
      <c r="F11" s="373">
        <v>52</v>
      </c>
      <c r="G11" s="373">
        <v>2360</v>
      </c>
      <c r="H11" s="382">
        <v>45.384616851806641</v>
      </c>
      <c r="I11" s="373">
        <v>18500</v>
      </c>
      <c r="J11" s="378">
        <v>1553</v>
      </c>
      <c r="K11" s="376">
        <f t="shared" si="0"/>
        <v>8.3945945945945941E-2</v>
      </c>
      <c r="L11" s="176">
        <v>12.5</v>
      </c>
      <c r="M11" s="377">
        <v>18.995492594977463</v>
      </c>
      <c r="N11" s="374" t="s">
        <v>167</v>
      </c>
      <c r="O11" s="377"/>
      <c r="P11" s="374" t="s">
        <v>41</v>
      </c>
      <c r="Q11" s="373">
        <v>5</v>
      </c>
      <c r="R11" s="303"/>
      <c r="S11" s="337">
        <f t="shared" si="1"/>
        <v>29500</v>
      </c>
      <c r="T11" s="181"/>
      <c r="U11" s="319"/>
      <c r="V11" s="312"/>
      <c r="W11" s="312"/>
    </row>
    <row r="12" spans="1:23" ht="12" customHeight="1" x14ac:dyDescent="0.2">
      <c r="A12" s="373">
        <v>582</v>
      </c>
      <c r="B12" s="374" t="s">
        <v>133</v>
      </c>
      <c r="C12" s="374" t="s">
        <v>107</v>
      </c>
      <c r="D12" s="374" t="s">
        <v>201</v>
      </c>
      <c r="E12" s="374" t="s">
        <v>199</v>
      </c>
      <c r="F12" s="373">
        <v>17.84</v>
      </c>
      <c r="G12" s="373">
        <v>830</v>
      </c>
      <c r="H12" s="382">
        <v>46.524662017822266</v>
      </c>
      <c r="I12" s="373">
        <v>5914</v>
      </c>
      <c r="J12" s="378">
        <v>566</v>
      </c>
      <c r="K12" s="376">
        <f t="shared" si="0"/>
        <v>9.5705106526885353E-2</v>
      </c>
      <c r="L12" s="176">
        <v>13.41</v>
      </c>
      <c r="M12" s="377">
        <v>19.664840989399291</v>
      </c>
      <c r="N12" s="374" t="s">
        <v>239</v>
      </c>
      <c r="O12" s="377">
        <v>13.25</v>
      </c>
      <c r="P12" s="377">
        <v>12.72</v>
      </c>
      <c r="Q12" s="373">
        <v>11</v>
      </c>
      <c r="R12" s="303"/>
      <c r="S12" s="337">
        <f t="shared" si="1"/>
        <v>11130.3</v>
      </c>
      <c r="T12" s="181"/>
      <c r="U12" s="319"/>
      <c r="V12" s="312"/>
      <c r="W12" s="312"/>
    </row>
    <row r="13" spans="1:23" ht="12" customHeight="1" x14ac:dyDescent="0.2">
      <c r="A13" s="373">
        <v>583</v>
      </c>
      <c r="B13" s="374" t="s">
        <v>133</v>
      </c>
      <c r="C13" s="374" t="s">
        <v>107</v>
      </c>
      <c r="D13" s="374" t="s">
        <v>258</v>
      </c>
      <c r="E13" s="374" t="s">
        <v>142</v>
      </c>
      <c r="F13" s="373">
        <v>10.26</v>
      </c>
      <c r="G13" s="373">
        <v>430</v>
      </c>
      <c r="H13" s="382">
        <v>41.910331726074219</v>
      </c>
      <c r="I13" s="373">
        <v>2641</v>
      </c>
      <c r="J13" s="378">
        <v>292</v>
      </c>
      <c r="K13" s="376">
        <f t="shared" si="0"/>
        <v>0.11056418023475956</v>
      </c>
      <c r="L13" s="176">
        <v>15.95</v>
      </c>
      <c r="M13" s="377">
        <v>23.488013698630137</v>
      </c>
      <c r="N13" s="374" t="s">
        <v>166</v>
      </c>
      <c r="O13" s="377">
        <v>15.15</v>
      </c>
      <c r="P13" s="377">
        <v>15</v>
      </c>
      <c r="Q13" s="373">
        <v>7</v>
      </c>
      <c r="R13" s="303"/>
      <c r="S13" s="337">
        <f t="shared" si="1"/>
        <v>6858.5</v>
      </c>
      <c r="T13" s="181"/>
      <c r="U13" s="319"/>
      <c r="V13" s="312"/>
      <c r="W13" s="312"/>
    </row>
    <row r="14" spans="1:23" ht="12" customHeight="1" x14ac:dyDescent="0.2">
      <c r="A14" s="373">
        <v>584</v>
      </c>
      <c r="B14" s="374" t="s">
        <v>133</v>
      </c>
      <c r="C14" s="374" t="s">
        <v>107</v>
      </c>
      <c r="D14" s="374" t="s">
        <v>258</v>
      </c>
      <c r="E14" s="374" t="s">
        <v>199</v>
      </c>
      <c r="F14" s="373">
        <v>13.41</v>
      </c>
      <c r="G14" s="373">
        <v>350</v>
      </c>
      <c r="H14" s="382">
        <v>26.099925994873047</v>
      </c>
      <c r="I14" s="373">
        <v>4092</v>
      </c>
      <c r="J14" s="378">
        <v>247</v>
      </c>
      <c r="K14" s="376">
        <f t="shared" si="0"/>
        <v>6.0361681329423267E-2</v>
      </c>
      <c r="L14" s="176">
        <v>13.5</v>
      </c>
      <c r="M14" s="377">
        <v>19.129554655870447</v>
      </c>
      <c r="N14" s="374" t="s">
        <v>168</v>
      </c>
      <c r="O14" s="377">
        <v>12.55</v>
      </c>
      <c r="P14" s="377">
        <v>12.02</v>
      </c>
      <c r="Q14" s="373">
        <v>7</v>
      </c>
      <c r="R14" s="303"/>
      <c r="S14" s="337">
        <f t="shared" si="1"/>
        <v>4725</v>
      </c>
      <c r="T14" s="181"/>
      <c r="U14" s="319"/>
      <c r="V14" s="312"/>
      <c r="W14" s="312"/>
    </row>
    <row r="15" spans="1:23" ht="12" customHeight="1" x14ac:dyDescent="0.2">
      <c r="A15" s="373">
        <v>585</v>
      </c>
      <c r="B15" s="374" t="s">
        <v>133</v>
      </c>
      <c r="C15" s="374" t="s">
        <v>107</v>
      </c>
      <c r="D15" s="374" t="s">
        <v>202</v>
      </c>
      <c r="E15" s="374" t="s">
        <v>142</v>
      </c>
      <c r="F15" s="373">
        <v>26.77</v>
      </c>
      <c r="G15" s="373">
        <v>900</v>
      </c>
      <c r="H15" s="382">
        <v>33.619724273681641</v>
      </c>
      <c r="I15" s="373">
        <v>3511</v>
      </c>
      <c r="J15" s="378">
        <v>606</v>
      </c>
      <c r="K15" s="376">
        <f t="shared" si="0"/>
        <v>0.17260039874679578</v>
      </c>
      <c r="L15" s="176">
        <v>20</v>
      </c>
      <c r="M15" s="377">
        <v>29.702970297029704</v>
      </c>
      <c r="N15" s="374" t="s">
        <v>167</v>
      </c>
      <c r="O15" s="377"/>
      <c r="P15" s="377" t="s">
        <v>41</v>
      </c>
      <c r="Q15" s="373">
        <v>8</v>
      </c>
      <c r="R15" s="303"/>
      <c r="S15" s="337">
        <f t="shared" si="1"/>
        <v>18000</v>
      </c>
      <c r="T15" s="181"/>
      <c r="U15" s="319"/>
      <c r="V15" s="312"/>
      <c r="W15" s="312"/>
    </row>
    <row r="16" spans="1:23" ht="12" customHeight="1" x14ac:dyDescent="0.2">
      <c r="A16" s="373">
        <v>586</v>
      </c>
      <c r="B16" s="374" t="s">
        <v>133</v>
      </c>
      <c r="C16" s="374" t="s">
        <v>107</v>
      </c>
      <c r="D16" s="374" t="s">
        <v>202</v>
      </c>
      <c r="E16" s="374" t="s">
        <v>199</v>
      </c>
      <c r="F16" s="373">
        <v>28.61</v>
      </c>
      <c r="G16" s="373">
        <v>1030</v>
      </c>
      <c r="H16" s="382">
        <v>36.001396179199219</v>
      </c>
      <c r="I16" s="373">
        <v>9340</v>
      </c>
      <c r="J16" s="378">
        <v>668</v>
      </c>
      <c r="K16" s="376">
        <f t="shared" si="0"/>
        <v>7.1520342612419699E-2</v>
      </c>
      <c r="L16" s="176">
        <v>15</v>
      </c>
      <c r="M16" s="377">
        <v>23.12874251497006</v>
      </c>
      <c r="N16" s="374" t="s">
        <v>167</v>
      </c>
      <c r="O16" s="377"/>
      <c r="P16" s="377" t="s">
        <v>41</v>
      </c>
      <c r="Q16" s="373">
        <v>10</v>
      </c>
      <c r="R16" s="303"/>
      <c r="S16" s="337">
        <f t="shared" si="1"/>
        <v>15450</v>
      </c>
      <c r="T16" s="181"/>
      <c r="U16" s="319"/>
      <c r="V16" s="312"/>
      <c r="W16" s="312"/>
    </row>
    <row r="17" spans="1:23" ht="12" customHeight="1" x14ac:dyDescent="0.2">
      <c r="A17" s="373">
        <v>587</v>
      </c>
      <c r="B17" s="374" t="s">
        <v>133</v>
      </c>
      <c r="C17" s="374" t="s">
        <v>107</v>
      </c>
      <c r="D17" s="374" t="s">
        <v>217</v>
      </c>
      <c r="E17" s="374" t="s">
        <v>199</v>
      </c>
      <c r="F17" s="373">
        <v>35.020000000000003</v>
      </c>
      <c r="G17" s="373">
        <v>1090</v>
      </c>
      <c r="H17" s="382">
        <v>31.125070571899414</v>
      </c>
      <c r="I17" s="373">
        <v>12280</v>
      </c>
      <c r="J17" s="378">
        <v>744</v>
      </c>
      <c r="K17" s="376">
        <f t="shared" si="0"/>
        <v>6.0586319218241043E-2</v>
      </c>
      <c r="L17" s="176">
        <v>13.78</v>
      </c>
      <c r="M17" s="377">
        <v>20.188440860215053</v>
      </c>
      <c r="N17" s="374" t="s">
        <v>181</v>
      </c>
      <c r="O17" s="377">
        <v>13.2</v>
      </c>
      <c r="P17" s="377">
        <v>13.17</v>
      </c>
      <c r="Q17" s="373">
        <v>9</v>
      </c>
      <c r="R17" s="303"/>
      <c r="S17" s="337">
        <f t="shared" si="1"/>
        <v>15020.199999999999</v>
      </c>
      <c r="T17" s="181"/>
      <c r="U17" s="319"/>
      <c r="V17" s="312"/>
      <c r="W17" s="312"/>
    </row>
    <row r="18" spans="1:23" ht="12" customHeight="1" x14ac:dyDescent="0.2">
      <c r="A18" s="373">
        <v>589</v>
      </c>
      <c r="B18" s="374" t="s">
        <v>133</v>
      </c>
      <c r="C18" s="374" t="s">
        <v>107</v>
      </c>
      <c r="D18" s="374" t="s">
        <v>259</v>
      </c>
      <c r="E18" s="374" t="s">
        <v>199</v>
      </c>
      <c r="F18" s="373">
        <v>32.07</v>
      </c>
      <c r="G18" s="373">
        <v>1150</v>
      </c>
      <c r="H18" s="382">
        <v>35.859058380126953</v>
      </c>
      <c r="I18" s="373">
        <v>10184</v>
      </c>
      <c r="J18" s="378">
        <v>792</v>
      </c>
      <c r="K18" s="376">
        <f t="shared" si="0"/>
        <v>7.7769049489395128E-2</v>
      </c>
      <c r="L18" s="176">
        <v>14.55</v>
      </c>
      <c r="M18" s="377">
        <v>21.126893939393938</v>
      </c>
      <c r="N18" s="374" t="s">
        <v>166</v>
      </c>
      <c r="O18" s="377">
        <v>13.91</v>
      </c>
      <c r="P18" s="377">
        <v>13.85</v>
      </c>
      <c r="Q18" s="373">
        <v>11</v>
      </c>
      <c r="R18" s="303"/>
      <c r="S18" s="337">
        <f t="shared" si="1"/>
        <v>16732.5</v>
      </c>
      <c r="T18" s="181"/>
      <c r="U18" s="319"/>
      <c r="V18" s="312"/>
      <c r="W18" s="312"/>
    </row>
    <row r="19" spans="1:23" ht="12" customHeight="1" x14ac:dyDescent="0.2">
      <c r="A19" s="373">
        <v>590</v>
      </c>
      <c r="B19" s="374" t="s">
        <v>133</v>
      </c>
      <c r="C19" s="374" t="s">
        <v>107</v>
      </c>
      <c r="D19" s="374" t="s">
        <v>205</v>
      </c>
      <c r="E19" s="374" t="s">
        <v>199</v>
      </c>
      <c r="F19" s="373">
        <v>9.83</v>
      </c>
      <c r="G19" s="373">
        <v>600</v>
      </c>
      <c r="H19" s="382">
        <v>61.037639617919922</v>
      </c>
      <c r="I19" s="373">
        <v>3553</v>
      </c>
      <c r="J19" s="378">
        <v>399</v>
      </c>
      <c r="K19" s="376">
        <f t="shared" si="0"/>
        <v>0.11229946524064172</v>
      </c>
      <c r="L19" s="176">
        <v>14.16</v>
      </c>
      <c r="M19" s="377">
        <v>21.293233082706767</v>
      </c>
      <c r="N19" s="374" t="s">
        <v>264</v>
      </c>
      <c r="O19" s="377">
        <v>13.92</v>
      </c>
      <c r="P19" s="377">
        <v>12.88</v>
      </c>
      <c r="Q19" s="373">
        <v>6</v>
      </c>
      <c r="R19" s="303"/>
      <c r="S19" s="337">
        <f t="shared" si="1"/>
        <v>8496</v>
      </c>
      <c r="T19" s="181"/>
      <c r="U19" s="319"/>
      <c r="V19" s="312"/>
      <c r="W19" s="312"/>
    </row>
    <row r="20" spans="1:23" ht="12" customHeight="1" x14ac:dyDescent="0.2">
      <c r="A20" s="373">
        <v>591</v>
      </c>
      <c r="B20" s="374" t="s">
        <v>133</v>
      </c>
      <c r="C20" s="374" t="s">
        <v>107</v>
      </c>
      <c r="D20" s="374" t="s">
        <v>260</v>
      </c>
      <c r="E20" s="374" t="s">
        <v>199</v>
      </c>
      <c r="F20" s="373">
        <v>16.79</v>
      </c>
      <c r="G20" s="373">
        <v>700</v>
      </c>
      <c r="H20" s="382">
        <v>41.691482543945313</v>
      </c>
      <c r="I20" s="373">
        <v>5837</v>
      </c>
      <c r="J20" s="378">
        <v>476</v>
      </c>
      <c r="K20" s="376">
        <f t="shared" si="0"/>
        <v>8.1548740791502483E-2</v>
      </c>
      <c r="L20" s="176">
        <v>14.21</v>
      </c>
      <c r="M20" s="377">
        <v>20.897058823529413</v>
      </c>
      <c r="N20" s="374" t="s">
        <v>239</v>
      </c>
      <c r="O20" s="377">
        <v>13.77</v>
      </c>
      <c r="P20" s="377">
        <v>13.75</v>
      </c>
      <c r="Q20" s="373">
        <v>8</v>
      </c>
      <c r="R20" s="303"/>
      <c r="S20" s="337">
        <f t="shared" si="1"/>
        <v>9947</v>
      </c>
      <c r="T20" s="181"/>
      <c r="U20" s="319"/>
      <c r="V20" s="312"/>
      <c r="W20" s="312"/>
    </row>
    <row r="21" spans="1:23" ht="12" customHeight="1" x14ac:dyDescent="0.2">
      <c r="A21" s="373">
        <v>592</v>
      </c>
      <c r="B21" s="374" t="s">
        <v>133</v>
      </c>
      <c r="C21" s="374" t="s">
        <v>107</v>
      </c>
      <c r="D21" s="374" t="s">
        <v>261</v>
      </c>
      <c r="E21" s="374" t="s">
        <v>199</v>
      </c>
      <c r="F21" s="373">
        <v>27.21</v>
      </c>
      <c r="G21" s="373">
        <v>750</v>
      </c>
      <c r="H21" s="382">
        <v>27.563396453857422</v>
      </c>
      <c r="I21" s="373">
        <v>15806</v>
      </c>
      <c r="J21" s="378">
        <v>557</v>
      </c>
      <c r="K21" s="376">
        <f t="shared" si="0"/>
        <v>3.5239782361128687E-2</v>
      </c>
      <c r="L21" s="379"/>
      <c r="M21" s="377">
        <v>0</v>
      </c>
      <c r="N21" s="374" t="s">
        <v>215</v>
      </c>
      <c r="O21" s="377"/>
      <c r="P21" s="377" t="s">
        <v>41</v>
      </c>
      <c r="Q21" s="373">
        <v>0</v>
      </c>
      <c r="R21" s="303"/>
      <c r="S21" s="337">
        <f t="shared" si="1"/>
        <v>0</v>
      </c>
      <c r="T21" s="181"/>
      <c r="U21" s="319"/>
      <c r="V21" s="312"/>
      <c r="W21" s="312"/>
    </row>
    <row r="22" spans="1:23" ht="12" customHeight="1" x14ac:dyDescent="0.2">
      <c r="A22" s="373">
        <v>593</v>
      </c>
      <c r="B22" s="374" t="s">
        <v>133</v>
      </c>
      <c r="C22" s="374" t="s">
        <v>107</v>
      </c>
      <c r="D22" s="374" t="s">
        <v>262</v>
      </c>
      <c r="E22" s="374" t="s">
        <v>199</v>
      </c>
      <c r="F22" s="373">
        <v>87.57</v>
      </c>
      <c r="G22" s="373">
        <v>1930</v>
      </c>
      <c r="H22" s="382">
        <v>22.039510726928711</v>
      </c>
      <c r="I22" s="373">
        <v>21680</v>
      </c>
      <c r="J22" s="378">
        <v>1360</v>
      </c>
      <c r="K22" s="376">
        <f t="shared" si="0"/>
        <v>6.273062730627306E-2</v>
      </c>
      <c r="L22" s="176">
        <v>14.88</v>
      </c>
      <c r="M22" s="377">
        <v>21.116470588235295</v>
      </c>
      <c r="N22" s="374" t="s">
        <v>181</v>
      </c>
      <c r="O22" s="377">
        <v>14.26</v>
      </c>
      <c r="P22" s="377">
        <v>13.86</v>
      </c>
      <c r="Q22" s="373">
        <v>8</v>
      </c>
      <c r="R22" s="303"/>
      <c r="S22" s="337">
        <f t="shared" si="1"/>
        <v>28718.400000000001</v>
      </c>
      <c r="T22" s="181"/>
      <c r="U22" s="319"/>
      <c r="V22" s="312"/>
      <c r="W22" s="312"/>
    </row>
    <row r="23" spans="1:23" ht="12" customHeight="1" x14ac:dyDescent="0.2">
      <c r="A23" s="373">
        <v>594</v>
      </c>
      <c r="B23" s="374" t="s">
        <v>133</v>
      </c>
      <c r="C23" s="374" t="s">
        <v>107</v>
      </c>
      <c r="D23" s="374" t="s">
        <v>206</v>
      </c>
      <c r="E23" s="374" t="s">
        <v>199</v>
      </c>
      <c r="F23" s="373">
        <v>29.42</v>
      </c>
      <c r="G23" s="373">
        <v>720</v>
      </c>
      <c r="H23" s="382">
        <v>24.473148345947266</v>
      </c>
      <c r="I23" s="373">
        <v>12355</v>
      </c>
      <c r="J23" s="378">
        <v>532</v>
      </c>
      <c r="K23" s="376">
        <f t="shared" si="0"/>
        <v>4.3059490084985837E-2</v>
      </c>
      <c r="L23" s="176">
        <v>13.52</v>
      </c>
      <c r="M23" s="377">
        <v>18.297744360902254</v>
      </c>
      <c r="N23" s="374" t="s">
        <v>239</v>
      </c>
      <c r="O23" s="377"/>
      <c r="P23" s="377" t="s">
        <v>41</v>
      </c>
      <c r="Q23" s="373">
        <v>2</v>
      </c>
      <c r="R23" s="303"/>
      <c r="S23" s="337">
        <f t="shared" si="1"/>
        <v>9734.4</v>
      </c>
      <c r="T23" s="181"/>
      <c r="U23" s="319"/>
      <c r="V23" s="312"/>
      <c r="W23" s="312"/>
    </row>
    <row r="24" spans="1:23" ht="12" customHeight="1" x14ac:dyDescent="0.2">
      <c r="A24" s="373">
        <v>595</v>
      </c>
      <c r="B24" s="374" t="s">
        <v>133</v>
      </c>
      <c r="C24" s="374" t="s">
        <v>107</v>
      </c>
      <c r="D24" s="374" t="s">
        <v>246</v>
      </c>
      <c r="E24" s="374" t="s">
        <v>142</v>
      </c>
      <c r="F24" s="373">
        <v>34.72</v>
      </c>
      <c r="G24" s="373">
        <v>1300</v>
      </c>
      <c r="H24" s="382">
        <v>37.442394256591797</v>
      </c>
      <c r="I24" s="373">
        <v>9612</v>
      </c>
      <c r="J24" s="378">
        <v>909</v>
      </c>
      <c r="K24" s="376">
        <f t="shared" si="0"/>
        <v>9.4569288389513104E-2</v>
      </c>
      <c r="L24" s="176">
        <v>13.16</v>
      </c>
      <c r="M24" s="377">
        <v>18.820682068206821</v>
      </c>
      <c r="N24" s="374" t="s">
        <v>183</v>
      </c>
      <c r="O24" s="377">
        <v>12.19</v>
      </c>
      <c r="P24" s="377">
        <v>11.62</v>
      </c>
      <c r="Q24" s="373">
        <v>5</v>
      </c>
      <c r="R24" s="303"/>
      <c r="S24" s="337">
        <f t="shared" si="1"/>
        <v>17108</v>
      </c>
      <c r="T24" s="181"/>
      <c r="U24" s="319"/>
      <c r="V24" s="312"/>
      <c r="W24" s="312"/>
    </row>
    <row r="25" spans="1:23" ht="12" customHeight="1" x14ac:dyDescent="0.2">
      <c r="A25" s="373">
        <v>596</v>
      </c>
      <c r="B25" s="374" t="s">
        <v>133</v>
      </c>
      <c r="C25" s="374" t="s">
        <v>107</v>
      </c>
      <c r="D25" s="374" t="s">
        <v>221</v>
      </c>
      <c r="E25" s="374" t="s">
        <v>199</v>
      </c>
      <c r="F25" s="373">
        <v>8.85</v>
      </c>
      <c r="G25" s="373">
        <v>310</v>
      </c>
      <c r="H25" s="382">
        <v>35.028247833251953</v>
      </c>
      <c r="I25" s="373">
        <v>2089</v>
      </c>
      <c r="J25" s="378">
        <v>218</v>
      </c>
      <c r="K25" s="376">
        <f t="shared" si="0"/>
        <v>0.10435615126854955</v>
      </c>
      <c r="L25" s="176">
        <v>13.27</v>
      </c>
      <c r="M25" s="377">
        <v>18.870183486238531</v>
      </c>
      <c r="N25" s="374" t="s">
        <v>166</v>
      </c>
      <c r="O25" s="377">
        <v>11.9</v>
      </c>
      <c r="P25" s="377"/>
      <c r="Q25" s="373">
        <v>4</v>
      </c>
      <c r="R25" s="303"/>
      <c r="S25" s="337">
        <f t="shared" si="1"/>
        <v>4113.7</v>
      </c>
      <c r="T25" s="181"/>
      <c r="U25" s="319"/>
      <c r="V25" s="312"/>
      <c r="W25" s="312"/>
    </row>
    <row r="26" spans="1:23" ht="12" customHeight="1" x14ac:dyDescent="0.2">
      <c r="A26" s="373">
        <v>597</v>
      </c>
      <c r="B26" s="374" t="s">
        <v>133</v>
      </c>
      <c r="C26" s="374" t="s">
        <v>107</v>
      </c>
      <c r="D26" s="374" t="s">
        <v>207</v>
      </c>
      <c r="E26" s="374" t="s">
        <v>199</v>
      </c>
      <c r="F26" s="373">
        <v>14.16</v>
      </c>
      <c r="G26" s="373">
        <v>300</v>
      </c>
      <c r="H26" s="382">
        <v>21.186441421508789</v>
      </c>
      <c r="I26" s="373">
        <v>6665</v>
      </c>
      <c r="J26" s="378">
        <v>227</v>
      </c>
      <c r="K26" s="376">
        <f t="shared" si="0"/>
        <v>3.4058514628657166E-2</v>
      </c>
      <c r="L26" s="176">
        <v>13.52</v>
      </c>
      <c r="M26" s="377">
        <v>17.867841409691628</v>
      </c>
      <c r="N26" s="374" t="s">
        <v>226</v>
      </c>
      <c r="O26" s="377">
        <v>12.5</v>
      </c>
      <c r="P26" s="377"/>
      <c r="Q26" s="373">
        <v>4</v>
      </c>
      <c r="R26" s="303"/>
      <c r="S26" s="337">
        <f t="shared" si="1"/>
        <v>4056</v>
      </c>
      <c r="T26" s="181"/>
      <c r="U26" s="319"/>
      <c r="V26" s="312"/>
      <c r="W26" s="312"/>
    </row>
    <row r="27" spans="1:23" ht="12" customHeight="1" x14ac:dyDescent="0.2">
      <c r="A27" s="373">
        <v>598</v>
      </c>
      <c r="B27" s="374" t="s">
        <v>133</v>
      </c>
      <c r="C27" s="374" t="s">
        <v>107</v>
      </c>
      <c r="D27" s="374" t="s">
        <v>223</v>
      </c>
      <c r="E27" s="374" t="s">
        <v>142</v>
      </c>
      <c r="F27" s="373">
        <v>13.74</v>
      </c>
      <c r="G27" s="373">
        <v>540</v>
      </c>
      <c r="H27" s="382">
        <v>39.301311492919922</v>
      </c>
      <c r="I27" s="373">
        <v>2772</v>
      </c>
      <c r="J27" s="378">
        <v>358</v>
      </c>
      <c r="K27" s="376">
        <f t="shared" si="0"/>
        <v>0.12914862914862915</v>
      </c>
      <c r="L27" s="176">
        <v>18</v>
      </c>
      <c r="M27" s="377">
        <v>27.150837988826815</v>
      </c>
      <c r="N27" s="374" t="s">
        <v>167</v>
      </c>
      <c r="O27" s="377"/>
      <c r="P27" s="377" t="s">
        <v>41</v>
      </c>
      <c r="Q27" s="373">
        <v>6</v>
      </c>
      <c r="R27" s="303"/>
      <c r="S27" s="337">
        <f t="shared" si="1"/>
        <v>9720</v>
      </c>
      <c r="T27" s="181"/>
      <c r="U27" s="319"/>
      <c r="V27" s="312"/>
      <c r="W27" s="312"/>
    </row>
    <row r="28" spans="1:23" s="325" customFormat="1" ht="12.6" customHeight="1" x14ac:dyDescent="0.2">
      <c r="A28" s="373">
        <v>599</v>
      </c>
      <c r="B28" s="374" t="s">
        <v>133</v>
      </c>
      <c r="C28" s="374" t="s">
        <v>107</v>
      </c>
      <c r="D28" s="374" t="s">
        <v>178</v>
      </c>
      <c r="E28" s="374" t="s">
        <v>199</v>
      </c>
      <c r="F28" s="373">
        <v>45.22</v>
      </c>
      <c r="G28" s="373">
        <v>1100</v>
      </c>
      <c r="H28" s="382">
        <v>24.325519561767578</v>
      </c>
      <c r="I28" s="373">
        <v>15415</v>
      </c>
      <c r="J28" s="378">
        <v>712</v>
      </c>
      <c r="K28" s="376">
        <f t="shared" si="0"/>
        <v>4.6188777165098928E-2</v>
      </c>
      <c r="L28" s="379"/>
      <c r="M28" s="377">
        <v>0</v>
      </c>
      <c r="N28" s="374" t="s">
        <v>215</v>
      </c>
      <c r="O28" s="377"/>
      <c r="P28" s="377" t="s">
        <v>41</v>
      </c>
      <c r="Q28" s="373">
        <v>0</v>
      </c>
      <c r="R28" s="303"/>
      <c r="S28" s="337">
        <f t="shared" si="1"/>
        <v>0</v>
      </c>
      <c r="T28" s="181"/>
      <c r="U28" s="319"/>
      <c r="V28" s="312"/>
      <c r="W28" s="312"/>
    </row>
    <row r="29" spans="1:23" s="325" customFormat="1" ht="12.6" customHeight="1" x14ac:dyDescent="0.2">
      <c r="A29" s="373">
        <v>600</v>
      </c>
      <c r="B29" s="374" t="s">
        <v>133</v>
      </c>
      <c r="C29" s="374" t="s">
        <v>107</v>
      </c>
      <c r="D29" s="374" t="s">
        <v>178</v>
      </c>
      <c r="E29" s="374" t="s">
        <v>199</v>
      </c>
      <c r="F29" s="373">
        <v>23.33</v>
      </c>
      <c r="G29" s="373">
        <v>620</v>
      </c>
      <c r="H29" s="382">
        <v>26.575225830078125</v>
      </c>
      <c r="I29" s="373">
        <v>8658</v>
      </c>
      <c r="J29" s="378">
        <v>395</v>
      </c>
      <c r="K29" s="376">
        <f t="shared" si="0"/>
        <v>4.562254562254562E-2</v>
      </c>
      <c r="L29" s="379"/>
      <c r="M29" s="377">
        <v>0</v>
      </c>
      <c r="N29" s="374" t="s">
        <v>215</v>
      </c>
      <c r="O29" s="377"/>
      <c r="P29" s="377" t="s">
        <v>41</v>
      </c>
      <c r="Q29" s="373">
        <v>0</v>
      </c>
      <c r="R29" s="303"/>
      <c r="S29" s="337">
        <f t="shared" si="1"/>
        <v>0</v>
      </c>
      <c r="T29" s="181"/>
      <c r="U29" s="319"/>
      <c r="V29" s="312"/>
      <c r="W29" s="312"/>
    </row>
    <row r="30" spans="1:23" s="325" customFormat="1" ht="12.6" customHeight="1" x14ac:dyDescent="0.2">
      <c r="A30" s="373">
        <v>601</v>
      </c>
      <c r="B30" s="374" t="s">
        <v>133</v>
      </c>
      <c r="C30" s="374" t="s">
        <v>107</v>
      </c>
      <c r="D30" s="374" t="s">
        <v>178</v>
      </c>
      <c r="E30" s="374" t="s">
        <v>199</v>
      </c>
      <c r="F30" s="373">
        <v>24.77</v>
      </c>
      <c r="G30" s="373">
        <v>630</v>
      </c>
      <c r="H30" s="382">
        <v>25.433992385864258</v>
      </c>
      <c r="I30" s="373">
        <v>8531</v>
      </c>
      <c r="J30" s="378">
        <v>430</v>
      </c>
      <c r="K30" s="376">
        <f t="shared" si="0"/>
        <v>5.0404407455163523E-2</v>
      </c>
      <c r="L30" s="176">
        <v>10</v>
      </c>
      <c r="M30" s="377">
        <v>14.651162790697674</v>
      </c>
      <c r="N30" s="374" t="s">
        <v>167</v>
      </c>
      <c r="O30" s="377"/>
      <c r="P30" s="377" t="s">
        <v>41</v>
      </c>
      <c r="Q30" s="373">
        <v>1</v>
      </c>
      <c r="R30" s="303"/>
      <c r="S30" s="337">
        <f t="shared" si="1"/>
        <v>6300</v>
      </c>
      <c r="T30" s="181"/>
      <c r="U30" s="319"/>
      <c r="V30" s="312"/>
      <c r="W30" s="312"/>
    </row>
    <row r="31" spans="1:23" s="325" customFormat="1" ht="12.6" customHeight="1" x14ac:dyDescent="0.2">
      <c r="A31" s="373">
        <v>602</v>
      </c>
      <c r="B31" s="374" t="s">
        <v>133</v>
      </c>
      <c r="C31" s="374" t="s">
        <v>107</v>
      </c>
      <c r="D31" s="374" t="s">
        <v>178</v>
      </c>
      <c r="E31" s="374" t="s">
        <v>113</v>
      </c>
      <c r="F31" s="373">
        <v>26.54</v>
      </c>
      <c r="G31" s="373">
        <v>640</v>
      </c>
      <c r="H31" s="382">
        <v>24.114543914794922</v>
      </c>
      <c r="I31" s="373">
        <v>8974</v>
      </c>
      <c r="J31" s="378">
        <v>435</v>
      </c>
      <c r="K31" s="376">
        <f t="shared" si="0"/>
        <v>4.8473367506128816E-2</v>
      </c>
      <c r="L31" s="379"/>
      <c r="M31" s="377">
        <v>0</v>
      </c>
      <c r="N31" s="374" t="s">
        <v>215</v>
      </c>
      <c r="O31" s="377"/>
      <c r="P31" s="377" t="s">
        <v>41</v>
      </c>
      <c r="Q31" s="373">
        <v>0</v>
      </c>
      <c r="R31" s="303"/>
      <c r="S31" s="337">
        <f t="shared" si="1"/>
        <v>0</v>
      </c>
      <c r="T31" s="181"/>
      <c r="U31" s="319"/>
      <c r="V31" s="312"/>
      <c r="W31" s="312"/>
    </row>
    <row r="32" spans="1:23" s="325" customFormat="1" ht="12.6" customHeight="1" x14ac:dyDescent="0.2">
      <c r="A32" s="373">
        <v>603</v>
      </c>
      <c r="B32" s="374" t="s">
        <v>133</v>
      </c>
      <c r="C32" s="374" t="s">
        <v>107</v>
      </c>
      <c r="D32" s="374" t="s">
        <v>225</v>
      </c>
      <c r="E32" s="374" t="s">
        <v>199</v>
      </c>
      <c r="F32" s="373">
        <v>10.25</v>
      </c>
      <c r="G32" s="373">
        <v>200</v>
      </c>
      <c r="H32" s="382">
        <v>19.512195587158203</v>
      </c>
      <c r="I32" s="373">
        <v>2022</v>
      </c>
      <c r="J32" s="378">
        <v>141</v>
      </c>
      <c r="K32" s="376">
        <f t="shared" si="0"/>
        <v>6.9732937685459948E-2</v>
      </c>
      <c r="L32" s="176">
        <v>13</v>
      </c>
      <c r="M32" s="377">
        <v>18.439716312056738</v>
      </c>
      <c r="N32" s="374" t="s">
        <v>167</v>
      </c>
      <c r="O32" s="377"/>
      <c r="P32" s="377" t="s">
        <v>41</v>
      </c>
      <c r="Q32" s="373">
        <v>3</v>
      </c>
      <c r="R32" s="303"/>
      <c r="S32" s="337">
        <f t="shared" si="1"/>
        <v>2600</v>
      </c>
      <c r="T32" s="181"/>
      <c r="U32" s="319"/>
      <c r="V32" s="312"/>
      <c r="W32" s="312"/>
    </row>
    <row r="33" spans="1:29" s="321" customFormat="1" ht="12.6" customHeight="1" x14ac:dyDescent="0.2">
      <c r="A33" s="373">
        <v>604</v>
      </c>
      <c r="B33" s="374" t="s">
        <v>133</v>
      </c>
      <c r="C33" s="374" t="s">
        <v>107</v>
      </c>
      <c r="D33" s="374" t="s">
        <v>192</v>
      </c>
      <c r="E33" s="374" t="s">
        <v>199</v>
      </c>
      <c r="F33" s="373">
        <v>21.41</v>
      </c>
      <c r="G33" s="373">
        <v>370</v>
      </c>
      <c r="H33" s="382">
        <v>17.281644821166992</v>
      </c>
      <c r="I33" s="373">
        <v>7329</v>
      </c>
      <c r="J33" s="378">
        <v>276</v>
      </c>
      <c r="K33" s="376">
        <f t="shared" si="0"/>
        <v>3.7658616455178061E-2</v>
      </c>
      <c r="L33" s="176">
        <v>15</v>
      </c>
      <c r="M33" s="377">
        <f>+Tableau2[[#This Row],[Prix total estimé]]/Tableau2[[#This Row],[Vtotal (en m3)]]</f>
        <v>20.108695652173914</v>
      </c>
      <c r="N33" s="374" t="s">
        <v>167</v>
      </c>
      <c r="O33" s="377"/>
      <c r="P33" s="383" t="s">
        <v>41</v>
      </c>
      <c r="Q33" s="373">
        <v>3</v>
      </c>
      <c r="R33" s="303"/>
      <c r="S33" s="337">
        <f t="shared" si="1"/>
        <v>5550</v>
      </c>
      <c r="T33" s="181"/>
      <c r="U33" s="319"/>
      <c r="V33" s="312"/>
      <c r="W33" s="312"/>
    </row>
    <row r="34" spans="1:29" s="321" customFormat="1" ht="12.6" customHeight="1" x14ac:dyDescent="0.2">
      <c r="A34" s="373">
        <v>605</v>
      </c>
      <c r="B34" s="374" t="s">
        <v>128</v>
      </c>
      <c r="C34" s="374" t="s">
        <v>107</v>
      </c>
      <c r="D34" s="374" t="s">
        <v>252</v>
      </c>
      <c r="E34" s="374" t="s">
        <v>142</v>
      </c>
      <c r="F34" s="373">
        <v>37.479999999999997</v>
      </c>
      <c r="G34" s="373">
        <v>1270</v>
      </c>
      <c r="H34" s="382">
        <v>33.884738922119141</v>
      </c>
      <c r="I34" s="373">
        <v>5708</v>
      </c>
      <c r="J34" s="378">
        <v>844</v>
      </c>
      <c r="K34" s="376">
        <f t="shared" si="0"/>
        <v>0.14786264891380518</v>
      </c>
      <c r="L34" s="176">
        <v>15</v>
      </c>
      <c r="M34" s="377">
        <v>22.571090047393366</v>
      </c>
      <c r="N34" s="374" t="s">
        <v>167</v>
      </c>
      <c r="O34" s="377"/>
      <c r="P34" s="377" t="s">
        <v>41</v>
      </c>
      <c r="Q34" s="373">
        <v>5</v>
      </c>
      <c r="R34" s="303"/>
      <c r="S34" s="337">
        <f t="shared" si="1"/>
        <v>19050</v>
      </c>
      <c r="T34" s="181"/>
      <c r="U34" s="319"/>
      <c r="V34" s="312"/>
      <c r="W34" s="312"/>
    </row>
    <row r="35" spans="1:29" s="321" customFormat="1" ht="12.6" customHeight="1" x14ac:dyDescent="0.2">
      <c r="A35" s="373">
        <v>606</v>
      </c>
      <c r="B35" s="374" t="s">
        <v>128</v>
      </c>
      <c r="C35" s="374" t="s">
        <v>107</v>
      </c>
      <c r="D35" s="374" t="s">
        <v>252</v>
      </c>
      <c r="E35" s="374" t="s">
        <v>142</v>
      </c>
      <c r="F35" s="373">
        <v>34.869999999999997</v>
      </c>
      <c r="G35" s="373">
        <v>1590</v>
      </c>
      <c r="H35" s="382">
        <v>45.597934722900391</v>
      </c>
      <c r="I35" s="373">
        <v>9558</v>
      </c>
      <c r="J35" s="378">
        <v>1042</v>
      </c>
      <c r="K35" s="376">
        <f t="shared" si="0"/>
        <v>0.10901862314291692</v>
      </c>
      <c r="L35" s="176">
        <v>15</v>
      </c>
      <c r="M35" s="377">
        <v>22.888675623800385</v>
      </c>
      <c r="N35" s="374" t="s">
        <v>167</v>
      </c>
      <c r="O35" s="377"/>
      <c r="P35" s="377" t="s">
        <v>41</v>
      </c>
      <c r="Q35" s="373">
        <v>5</v>
      </c>
      <c r="R35" s="303"/>
      <c r="S35" s="337">
        <f t="shared" si="1"/>
        <v>23850</v>
      </c>
      <c r="T35" s="181"/>
      <c r="U35" s="319"/>
      <c r="V35" s="312"/>
      <c r="W35" s="312"/>
    </row>
    <row r="36" spans="1:29" s="321" customFormat="1" ht="12.6" customHeight="1" x14ac:dyDescent="0.2">
      <c r="A36" s="373">
        <v>607</v>
      </c>
      <c r="B36" s="374" t="s">
        <v>128</v>
      </c>
      <c r="C36" s="374" t="s">
        <v>107</v>
      </c>
      <c r="D36" s="374" t="s">
        <v>212</v>
      </c>
      <c r="E36" s="374" t="s">
        <v>199</v>
      </c>
      <c r="F36" s="373">
        <v>32.119999999999997</v>
      </c>
      <c r="G36" s="373">
        <v>530</v>
      </c>
      <c r="H36" s="382">
        <v>16.50062370300293</v>
      </c>
      <c r="I36" s="373">
        <v>5048</v>
      </c>
      <c r="J36" s="378">
        <v>363</v>
      </c>
      <c r="K36" s="376">
        <f t="shared" si="0"/>
        <v>7.1909667194928681E-2</v>
      </c>
      <c r="L36" s="176">
        <v>14.2</v>
      </c>
      <c r="M36" s="377">
        <v>20.732782369146005</v>
      </c>
      <c r="N36" s="374" t="s">
        <v>229</v>
      </c>
      <c r="O36" s="377">
        <v>13.82</v>
      </c>
      <c r="P36" s="377">
        <v>13.52</v>
      </c>
      <c r="Q36" s="373">
        <v>8</v>
      </c>
      <c r="R36" s="303"/>
      <c r="S36" s="337">
        <f t="shared" si="1"/>
        <v>7526</v>
      </c>
      <c r="T36" s="181"/>
      <c r="U36" s="319"/>
      <c r="V36" s="312"/>
      <c r="W36" s="312"/>
      <c r="X36" s="324"/>
      <c r="Y36" s="324"/>
      <c r="Z36" s="313"/>
      <c r="AA36" s="146"/>
      <c r="AB36" s="168"/>
      <c r="AC36" s="312"/>
    </row>
    <row r="37" spans="1:29" s="321" customFormat="1" ht="12.6" customHeight="1" x14ac:dyDescent="0.2">
      <c r="A37" s="373">
        <v>608</v>
      </c>
      <c r="B37" s="374" t="s">
        <v>128</v>
      </c>
      <c r="C37" s="374" t="s">
        <v>107</v>
      </c>
      <c r="D37" s="374" t="s">
        <v>212</v>
      </c>
      <c r="E37" s="374" t="s">
        <v>199</v>
      </c>
      <c r="F37" s="373">
        <v>17.87</v>
      </c>
      <c r="G37" s="373">
        <v>680</v>
      </c>
      <c r="H37" s="382">
        <v>38.052600860595703</v>
      </c>
      <c r="I37" s="373">
        <v>3846</v>
      </c>
      <c r="J37" s="378">
        <v>462</v>
      </c>
      <c r="K37" s="376">
        <f t="shared" si="0"/>
        <v>0.12012480499219969</v>
      </c>
      <c r="L37" s="176">
        <v>14.77</v>
      </c>
      <c r="M37" s="377">
        <v>21.739393939393942</v>
      </c>
      <c r="N37" s="374" t="s">
        <v>181</v>
      </c>
      <c r="O37" s="377">
        <v>14.21</v>
      </c>
      <c r="P37" s="377">
        <v>14.16</v>
      </c>
      <c r="Q37" s="373">
        <v>8</v>
      </c>
      <c r="R37" s="303"/>
      <c r="S37" s="337">
        <f t="shared" si="1"/>
        <v>10043.6</v>
      </c>
      <c r="T37" s="181"/>
      <c r="U37" s="319"/>
      <c r="V37" s="312"/>
      <c r="W37" s="312"/>
      <c r="X37" s="146"/>
      <c r="Y37" s="146"/>
      <c r="Z37" s="313"/>
      <c r="AA37" s="146"/>
      <c r="AB37" s="168"/>
      <c r="AC37" s="312"/>
    </row>
    <row r="38" spans="1:29" s="321" customFormat="1" ht="12.6" customHeight="1" x14ac:dyDescent="0.2">
      <c r="A38" s="373">
        <v>609</v>
      </c>
      <c r="B38" s="374" t="s">
        <v>128</v>
      </c>
      <c r="C38" s="374" t="s">
        <v>107</v>
      </c>
      <c r="D38" s="374" t="s">
        <v>210</v>
      </c>
      <c r="E38" s="374" t="s">
        <v>142</v>
      </c>
      <c r="F38" s="373">
        <v>10.210000000000001</v>
      </c>
      <c r="G38" s="373">
        <v>230</v>
      </c>
      <c r="H38" s="382">
        <v>22.526933670043945</v>
      </c>
      <c r="I38" s="373">
        <v>315</v>
      </c>
      <c r="J38" s="378">
        <v>153</v>
      </c>
      <c r="K38" s="376">
        <f t="shared" si="0"/>
        <v>0.48571428571428571</v>
      </c>
      <c r="L38" s="176">
        <v>16.98</v>
      </c>
      <c r="M38" s="377">
        <v>25.525490196078433</v>
      </c>
      <c r="N38" s="374" t="s">
        <v>181</v>
      </c>
      <c r="O38" s="377">
        <v>16.920000000000002</v>
      </c>
      <c r="P38" s="377">
        <v>15.95</v>
      </c>
      <c r="Q38" s="373">
        <v>6</v>
      </c>
      <c r="R38" s="303"/>
      <c r="S38" s="337">
        <f t="shared" si="1"/>
        <v>3905.4</v>
      </c>
      <c r="T38" s="181"/>
      <c r="U38" s="319"/>
      <c r="V38" s="312"/>
      <c r="W38" s="312"/>
      <c r="X38" s="146"/>
      <c r="Y38" s="146"/>
      <c r="Z38" s="313"/>
      <c r="AA38" s="146"/>
      <c r="AB38" s="168"/>
      <c r="AC38" s="312"/>
    </row>
    <row r="39" spans="1:29" s="321" customFormat="1" ht="12.6" customHeight="1" x14ac:dyDescent="0.2">
      <c r="A39" s="373">
        <v>610</v>
      </c>
      <c r="B39" s="374" t="s">
        <v>128</v>
      </c>
      <c r="C39" s="374" t="s">
        <v>107</v>
      </c>
      <c r="D39" s="374" t="s">
        <v>187</v>
      </c>
      <c r="E39" s="374" t="s">
        <v>142</v>
      </c>
      <c r="F39" s="373">
        <v>59.45</v>
      </c>
      <c r="G39" s="373">
        <v>1760</v>
      </c>
      <c r="H39" s="382">
        <v>29.604709625244141</v>
      </c>
      <c r="I39" s="373">
        <v>6960</v>
      </c>
      <c r="J39" s="378">
        <v>1184</v>
      </c>
      <c r="K39" s="376">
        <f t="shared" si="0"/>
        <v>0.17011494252873563</v>
      </c>
      <c r="L39" s="176">
        <v>17.37</v>
      </c>
      <c r="M39" s="377">
        <v>25.820270270270271</v>
      </c>
      <c r="N39" s="374" t="s">
        <v>181</v>
      </c>
      <c r="O39" s="377">
        <v>16.829999999999998</v>
      </c>
      <c r="P39" s="384">
        <v>16.5</v>
      </c>
      <c r="Q39" s="373">
        <v>8</v>
      </c>
      <c r="R39" s="303"/>
      <c r="S39" s="337">
        <f t="shared" si="1"/>
        <v>30571.200000000001</v>
      </c>
      <c r="T39" s="181"/>
      <c r="U39" s="319"/>
      <c r="V39" s="312"/>
      <c r="W39" s="312"/>
      <c r="X39" s="146"/>
      <c r="Y39" s="146"/>
      <c r="Z39" s="313"/>
      <c r="AA39" s="146"/>
      <c r="AB39" s="168"/>
      <c r="AC39" s="312"/>
    </row>
    <row r="40" spans="1:29" s="321" customFormat="1" ht="12.6" customHeight="1" x14ac:dyDescent="0.2">
      <c r="A40" s="332"/>
      <c r="B40" s="333"/>
      <c r="C40" s="333"/>
      <c r="D40" s="333"/>
      <c r="E40" s="333"/>
      <c r="F40" s="332"/>
      <c r="G40" s="332"/>
      <c r="H40" s="335"/>
      <c r="I40" s="332"/>
      <c r="J40" s="338"/>
      <c r="K40" s="334"/>
      <c r="L40" s="340"/>
      <c r="M40" s="354"/>
      <c r="N40" s="303"/>
      <c r="O40" s="303"/>
      <c r="P40" s="303"/>
      <c r="Q40" s="342"/>
      <c r="R40" s="303"/>
      <c r="S40" s="337"/>
      <c r="T40" s="181"/>
      <c r="U40" s="319"/>
      <c r="V40" s="312"/>
      <c r="W40" s="312"/>
      <c r="X40" s="146"/>
      <c r="Y40" s="146"/>
      <c r="Z40" s="313"/>
      <c r="AA40" s="146"/>
      <c r="AB40" s="168"/>
      <c r="AC40" s="312"/>
    </row>
    <row r="41" spans="1:29" s="321" customFormat="1" ht="12.6" customHeight="1" x14ac:dyDescent="0.2">
      <c r="A41" s="332"/>
      <c r="B41" s="333"/>
      <c r="C41" s="333"/>
      <c r="D41" s="333"/>
      <c r="E41" s="333"/>
      <c r="F41" s="332"/>
      <c r="G41" s="332"/>
      <c r="H41" s="335"/>
      <c r="I41" s="332"/>
      <c r="J41" s="338"/>
      <c r="K41" s="334"/>
      <c r="L41" s="340"/>
      <c r="M41" s="354"/>
      <c r="N41" s="303"/>
      <c r="O41" s="303"/>
      <c r="P41" s="303"/>
      <c r="Q41" s="342"/>
      <c r="R41" s="303"/>
      <c r="S41" s="337"/>
      <c r="T41" s="181"/>
      <c r="U41" s="319"/>
      <c r="V41" s="312"/>
      <c r="W41" s="312"/>
      <c r="X41" s="146"/>
      <c r="Y41" s="146"/>
      <c r="Z41" s="313"/>
      <c r="AA41" s="146"/>
      <c r="AB41" s="168"/>
      <c r="AC41" s="312"/>
    </row>
    <row r="42" spans="1:29" s="321" customFormat="1" ht="12.6" customHeight="1" x14ac:dyDescent="0.2">
      <c r="A42" s="332"/>
      <c r="B42" s="333"/>
      <c r="C42" s="333"/>
      <c r="D42" s="333"/>
      <c r="E42" s="333"/>
      <c r="F42" s="332"/>
      <c r="G42" s="332"/>
      <c r="H42" s="335"/>
      <c r="I42" s="332"/>
      <c r="J42" s="338"/>
      <c r="K42" s="334"/>
      <c r="L42" s="340"/>
      <c r="M42" s="354"/>
      <c r="N42" s="303"/>
      <c r="O42" s="303"/>
      <c r="P42" s="303"/>
      <c r="Q42" s="342"/>
      <c r="R42" s="303"/>
      <c r="S42" s="337"/>
      <c r="T42" s="181"/>
      <c r="U42" s="319"/>
      <c r="V42" s="312"/>
      <c r="W42" s="312"/>
      <c r="X42" s="146"/>
      <c r="Y42" s="146"/>
      <c r="Z42" s="313"/>
      <c r="AA42" s="146"/>
      <c r="AB42" s="168"/>
      <c r="AC42" s="312"/>
    </row>
    <row r="43" spans="1:29" s="321" customFormat="1" ht="12.6" customHeight="1" x14ac:dyDescent="0.2">
      <c r="A43" s="332"/>
      <c r="B43" s="333"/>
      <c r="C43" s="333"/>
      <c r="D43" s="333"/>
      <c r="E43" s="333"/>
      <c r="F43" s="332"/>
      <c r="G43" s="332"/>
      <c r="H43" s="335"/>
      <c r="I43" s="332"/>
      <c r="J43" s="338"/>
      <c r="K43" s="334"/>
      <c r="L43" s="340"/>
      <c r="M43" s="354"/>
      <c r="N43" s="303"/>
      <c r="O43" s="303"/>
      <c r="P43" s="303"/>
      <c r="Q43" s="342"/>
      <c r="R43" s="303"/>
      <c r="S43" s="337"/>
      <c r="T43" s="181"/>
      <c r="U43" s="319"/>
      <c r="V43" s="312"/>
      <c r="W43" s="312"/>
      <c r="X43" s="146"/>
      <c r="Y43" s="146"/>
      <c r="Z43" s="313"/>
      <c r="AA43" s="146"/>
      <c r="AB43" s="168"/>
      <c r="AC43" s="312"/>
    </row>
    <row r="44" spans="1:29" s="321" customFormat="1" ht="12.6" customHeight="1" x14ac:dyDescent="0.2">
      <c r="A44" s="332"/>
      <c r="B44" s="333"/>
      <c r="C44" s="333"/>
      <c r="D44" s="333"/>
      <c r="E44" s="333"/>
      <c r="F44" s="332"/>
      <c r="G44" s="332"/>
      <c r="H44" s="335"/>
      <c r="I44" s="332"/>
      <c r="J44" s="338"/>
      <c r="K44" s="334"/>
      <c r="L44" s="340"/>
      <c r="M44" s="354"/>
      <c r="N44" s="303"/>
      <c r="O44" s="303"/>
      <c r="P44" s="303"/>
      <c r="Q44" s="342"/>
      <c r="R44" s="303"/>
      <c r="S44" s="337"/>
      <c r="T44" s="181"/>
      <c r="U44" s="319"/>
      <c r="V44" s="312"/>
      <c r="W44" s="312"/>
      <c r="X44" s="146"/>
      <c r="Y44" s="146"/>
      <c r="Z44" s="313"/>
      <c r="AA44" s="146"/>
      <c r="AB44" s="168"/>
      <c r="AC44" s="312"/>
    </row>
    <row r="45" spans="1:29" s="321" customFormat="1" ht="12.6" customHeight="1" x14ac:dyDescent="0.2">
      <c r="A45" s="332"/>
      <c r="B45" s="333"/>
      <c r="C45" s="333"/>
      <c r="D45" s="333"/>
      <c r="E45" s="333"/>
      <c r="F45" s="332"/>
      <c r="G45" s="332"/>
      <c r="H45" s="335"/>
      <c r="I45" s="332"/>
      <c r="J45" s="338"/>
      <c r="K45" s="334"/>
      <c r="L45" s="340"/>
      <c r="M45" s="354"/>
      <c r="N45" s="303"/>
      <c r="O45" s="303"/>
      <c r="P45" s="303"/>
      <c r="Q45" s="342"/>
      <c r="R45" s="303"/>
      <c r="S45" s="337"/>
      <c r="T45" s="181"/>
      <c r="U45" s="319"/>
      <c r="V45" s="312"/>
      <c r="W45" s="312"/>
      <c r="X45" s="146"/>
      <c r="Y45" s="146"/>
      <c r="Z45" s="313"/>
      <c r="AA45" s="146"/>
      <c r="AB45" s="168"/>
      <c r="AC45" s="312"/>
    </row>
    <row r="46" spans="1:29" s="321" customFormat="1" ht="12.6" customHeight="1" x14ac:dyDescent="0.2">
      <c r="A46" s="332"/>
      <c r="B46" s="333"/>
      <c r="C46" s="333"/>
      <c r="D46" s="333"/>
      <c r="E46" s="333"/>
      <c r="F46" s="332"/>
      <c r="G46" s="332"/>
      <c r="H46" s="335"/>
      <c r="I46" s="332"/>
      <c r="J46" s="338"/>
      <c r="K46" s="334"/>
      <c r="L46" s="340"/>
      <c r="M46" s="354"/>
      <c r="N46" s="303"/>
      <c r="O46" s="303"/>
      <c r="P46" s="303"/>
      <c r="Q46" s="342"/>
      <c r="R46" s="303"/>
      <c r="S46" s="337"/>
      <c r="T46" s="181"/>
      <c r="U46" s="319"/>
      <c r="V46" s="312"/>
      <c r="W46" s="312"/>
      <c r="X46" s="146"/>
      <c r="Y46" s="146"/>
      <c r="Z46" s="313"/>
      <c r="AA46" s="146"/>
      <c r="AB46" s="168"/>
      <c r="AC46" s="312"/>
    </row>
    <row r="47" spans="1:29" s="321" customFormat="1" ht="12.6" customHeight="1" x14ac:dyDescent="0.2">
      <c r="A47" s="332"/>
      <c r="B47" s="333"/>
      <c r="C47" s="333"/>
      <c r="D47" s="333"/>
      <c r="E47" s="333"/>
      <c r="F47" s="332"/>
      <c r="G47" s="332"/>
      <c r="H47" s="335"/>
      <c r="I47" s="332"/>
      <c r="J47" s="338"/>
      <c r="K47" s="334"/>
      <c r="L47" s="340"/>
      <c r="M47" s="354"/>
      <c r="N47" s="303"/>
      <c r="O47" s="303"/>
      <c r="P47" s="303"/>
      <c r="Q47" s="342"/>
      <c r="R47" s="303"/>
      <c r="S47" s="337"/>
      <c r="T47" s="181"/>
      <c r="U47" s="319"/>
      <c r="V47" s="312"/>
      <c r="W47" s="312"/>
      <c r="X47" s="146"/>
      <c r="Y47" s="146"/>
      <c r="Z47" s="313"/>
      <c r="AA47" s="146"/>
      <c r="AB47" s="168"/>
      <c r="AC47" s="312"/>
    </row>
    <row r="48" spans="1:29" s="321" customFormat="1" ht="12.6" customHeight="1" x14ac:dyDescent="0.2">
      <c r="A48" s="332"/>
      <c r="B48" s="333"/>
      <c r="C48" s="333"/>
      <c r="D48" s="333"/>
      <c r="E48" s="333"/>
      <c r="F48" s="332"/>
      <c r="G48" s="332"/>
      <c r="H48" s="335"/>
      <c r="I48" s="332"/>
      <c r="J48" s="338"/>
      <c r="K48" s="334"/>
      <c r="L48" s="340"/>
      <c r="M48" s="354"/>
      <c r="N48" s="303"/>
      <c r="O48" s="303"/>
      <c r="P48" s="303"/>
      <c r="Q48" s="342"/>
      <c r="R48" s="303"/>
      <c r="S48" s="337"/>
      <c r="T48" s="181"/>
      <c r="U48" s="319"/>
      <c r="V48" s="312"/>
      <c r="W48" s="312"/>
      <c r="X48" s="146"/>
      <c r="Y48" s="146"/>
      <c r="Z48" s="313"/>
      <c r="AA48" s="146"/>
      <c r="AB48" s="168"/>
      <c r="AC48" s="312"/>
    </row>
    <row r="49" spans="1:29" s="321" customFormat="1" ht="12.6" customHeight="1" x14ac:dyDescent="0.2">
      <c r="A49" s="332"/>
      <c r="B49" s="333"/>
      <c r="C49" s="333"/>
      <c r="D49" s="333"/>
      <c r="E49" s="333"/>
      <c r="F49" s="332"/>
      <c r="G49" s="332"/>
      <c r="H49" s="335"/>
      <c r="I49" s="332"/>
      <c r="J49" s="338"/>
      <c r="K49" s="334"/>
      <c r="L49" s="340"/>
      <c r="M49" s="354"/>
      <c r="N49" s="303"/>
      <c r="O49" s="303"/>
      <c r="P49" s="303"/>
      <c r="Q49" s="342"/>
      <c r="R49" s="303"/>
      <c r="S49" s="337"/>
      <c r="T49" s="181"/>
      <c r="U49" s="319"/>
      <c r="V49" s="312"/>
      <c r="W49" s="312"/>
      <c r="X49" s="146"/>
      <c r="Y49" s="146"/>
      <c r="Z49" s="313"/>
      <c r="AA49" s="146"/>
      <c r="AB49" s="168"/>
      <c r="AC49" s="312"/>
    </row>
    <row r="50" spans="1:29" s="321" customFormat="1" ht="12.6" customHeight="1" x14ac:dyDescent="0.2">
      <c r="A50" s="332"/>
      <c r="B50" s="333"/>
      <c r="C50" s="333"/>
      <c r="D50" s="333"/>
      <c r="E50" s="333"/>
      <c r="F50" s="332"/>
      <c r="G50" s="332"/>
      <c r="H50" s="335"/>
      <c r="I50" s="332"/>
      <c r="J50" s="338"/>
      <c r="K50" s="334"/>
      <c r="L50" s="340"/>
      <c r="M50" s="354"/>
      <c r="N50" s="303"/>
      <c r="O50" s="303"/>
      <c r="P50" s="303"/>
      <c r="Q50" s="342"/>
      <c r="R50" s="303"/>
      <c r="S50" s="337"/>
      <c r="T50" s="181"/>
      <c r="U50" s="319"/>
      <c r="V50" s="312"/>
      <c r="W50" s="312"/>
      <c r="X50" s="146"/>
      <c r="Y50" s="146"/>
      <c r="Z50" s="313"/>
      <c r="AA50" s="146"/>
      <c r="AB50" s="168"/>
      <c r="AC50" s="312"/>
    </row>
    <row r="51" spans="1:29" s="321" customFormat="1" ht="12.6" customHeight="1" x14ac:dyDescent="0.2">
      <c r="A51" s="332"/>
      <c r="B51" s="333"/>
      <c r="C51" s="333"/>
      <c r="D51" s="333"/>
      <c r="E51" s="333"/>
      <c r="F51" s="332"/>
      <c r="G51" s="332"/>
      <c r="H51" s="335"/>
      <c r="I51" s="332"/>
      <c r="J51" s="338"/>
      <c r="K51" s="334"/>
      <c r="L51" s="340"/>
      <c r="M51" s="354"/>
      <c r="N51" s="303"/>
      <c r="O51" s="303"/>
      <c r="P51" s="303"/>
      <c r="Q51" s="342"/>
      <c r="R51" s="303"/>
      <c r="S51" s="337"/>
      <c r="T51" s="181"/>
      <c r="U51" s="319"/>
      <c r="V51" s="312"/>
      <c r="W51" s="312"/>
      <c r="X51" s="146"/>
      <c r="Y51" s="146"/>
      <c r="Z51" s="313"/>
      <c r="AA51" s="146"/>
      <c r="AB51" s="168"/>
      <c r="AC51" s="312"/>
    </row>
    <row r="52" spans="1:29" s="321" customFormat="1" ht="12.6" customHeight="1" x14ac:dyDescent="0.2">
      <c r="A52" s="332"/>
      <c r="B52" s="333"/>
      <c r="C52" s="333"/>
      <c r="D52" s="333"/>
      <c r="E52" s="333"/>
      <c r="F52" s="332"/>
      <c r="G52" s="332"/>
      <c r="H52" s="335"/>
      <c r="I52" s="332"/>
      <c r="J52" s="338"/>
      <c r="K52" s="334"/>
      <c r="L52" s="340"/>
      <c r="M52" s="354"/>
      <c r="N52" s="303"/>
      <c r="O52" s="303"/>
      <c r="P52" s="303"/>
      <c r="Q52" s="342"/>
      <c r="R52" s="303"/>
      <c r="S52" s="337"/>
      <c r="T52" s="181"/>
      <c r="U52" s="319"/>
      <c r="V52" s="312"/>
      <c r="W52" s="312"/>
      <c r="X52" s="146"/>
      <c r="Y52" s="146"/>
      <c r="Z52" s="313"/>
      <c r="AA52" s="146"/>
      <c r="AB52" s="168"/>
      <c r="AC52" s="312"/>
    </row>
    <row r="53" spans="1:29" s="321" customFormat="1" ht="12.6" customHeight="1" x14ac:dyDescent="0.2">
      <c r="A53" s="332"/>
      <c r="B53" s="333"/>
      <c r="C53" s="333"/>
      <c r="D53" s="333"/>
      <c r="E53" s="333"/>
      <c r="F53" s="332"/>
      <c r="G53" s="332"/>
      <c r="H53" s="335"/>
      <c r="I53" s="332"/>
      <c r="J53" s="338"/>
      <c r="K53" s="334"/>
      <c r="L53" s="340"/>
      <c r="M53" s="354"/>
      <c r="N53" s="303"/>
      <c r="O53" s="303"/>
      <c r="P53" s="303"/>
      <c r="Q53" s="342"/>
      <c r="R53" s="303"/>
      <c r="S53" s="337"/>
      <c r="T53" s="181"/>
      <c r="U53" s="319"/>
      <c r="V53" s="312"/>
      <c r="W53" s="312"/>
      <c r="X53" s="146"/>
      <c r="Y53" s="146"/>
      <c r="Z53" s="313"/>
      <c r="AA53" s="146"/>
      <c r="AB53" s="168"/>
      <c r="AC53" s="312"/>
    </row>
    <row r="54" spans="1:29" s="321" customFormat="1" ht="12.6" customHeight="1" x14ac:dyDescent="0.2">
      <c r="A54" s="332"/>
      <c r="B54" s="333"/>
      <c r="C54" s="333"/>
      <c r="D54" s="333"/>
      <c r="E54" s="333"/>
      <c r="F54" s="332"/>
      <c r="G54" s="332"/>
      <c r="H54" s="335"/>
      <c r="I54" s="332"/>
      <c r="J54" s="338"/>
      <c r="K54" s="334"/>
      <c r="L54" s="340"/>
      <c r="M54" s="354"/>
      <c r="N54" s="303"/>
      <c r="O54" s="303"/>
      <c r="P54" s="303"/>
      <c r="Q54" s="342"/>
      <c r="R54" s="303"/>
      <c r="S54" s="337"/>
      <c r="T54" s="181"/>
      <c r="U54" s="319"/>
      <c r="V54" s="312"/>
      <c r="W54" s="312"/>
      <c r="X54" s="146"/>
      <c r="Y54" s="146"/>
      <c r="Z54" s="313"/>
      <c r="AA54" s="146"/>
      <c r="AB54" s="168"/>
      <c r="AC54" s="312"/>
    </row>
    <row r="55" spans="1:29" s="321" customFormat="1" ht="12.6" customHeight="1" x14ac:dyDescent="0.2">
      <c r="A55" s="332"/>
      <c r="B55" s="333"/>
      <c r="C55" s="333"/>
      <c r="D55" s="333"/>
      <c r="E55" s="333"/>
      <c r="F55" s="332"/>
      <c r="G55" s="332"/>
      <c r="H55" s="335"/>
      <c r="I55" s="332"/>
      <c r="J55" s="338"/>
      <c r="K55" s="334"/>
      <c r="L55" s="340"/>
      <c r="M55" s="354"/>
      <c r="N55" s="303"/>
      <c r="O55" s="303"/>
      <c r="P55" s="303"/>
      <c r="Q55" s="342"/>
      <c r="R55" s="303"/>
      <c r="S55" s="337"/>
      <c r="T55" s="181"/>
      <c r="U55" s="319"/>
      <c r="V55" s="312"/>
      <c r="W55" s="312"/>
      <c r="X55" s="146"/>
      <c r="Y55" s="146"/>
      <c r="Z55" s="313"/>
      <c r="AA55" s="146"/>
      <c r="AB55" s="168"/>
      <c r="AC55" s="312"/>
    </row>
    <row r="56" spans="1:29" s="321" customFormat="1" ht="12.6" customHeight="1" x14ac:dyDescent="0.2">
      <c r="A56" s="332"/>
      <c r="B56" s="333"/>
      <c r="C56" s="333"/>
      <c r="D56" s="333"/>
      <c r="E56" s="333"/>
      <c r="F56" s="332"/>
      <c r="G56" s="332"/>
      <c r="H56" s="335"/>
      <c r="I56" s="332"/>
      <c r="J56" s="338"/>
      <c r="K56" s="334"/>
      <c r="L56" s="340"/>
      <c r="M56" s="354"/>
      <c r="N56" s="303"/>
      <c r="O56" s="303"/>
      <c r="P56" s="303"/>
      <c r="Q56" s="342"/>
      <c r="R56" s="303"/>
      <c r="S56" s="337"/>
      <c r="T56" s="181"/>
      <c r="U56" s="319"/>
      <c r="V56" s="312"/>
      <c r="W56" s="312"/>
      <c r="X56" s="146"/>
      <c r="Y56" s="146"/>
      <c r="Z56" s="313"/>
      <c r="AA56" s="146"/>
      <c r="AB56" s="168"/>
      <c r="AC56" s="312"/>
    </row>
    <row r="57" spans="1:29" s="321" customFormat="1" ht="12.6" customHeight="1" x14ac:dyDescent="0.2">
      <c r="A57" s="332"/>
      <c r="B57" s="333"/>
      <c r="C57" s="333"/>
      <c r="D57" s="333"/>
      <c r="E57" s="333"/>
      <c r="F57" s="332"/>
      <c r="G57" s="332"/>
      <c r="H57" s="335"/>
      <c r="I57" s="332"/>
      <c r="J57" s="338"/>
      <c r="K57" s="334"/>
      <c r="L57" s="340"/>
      <c r="M57" s="354"/>
      <c r="N57" s="303"/>
      <c r="O57" s="303"/>
      <c r="P57" s="303"/>
      <c r="Q57" s="342"/>
      <c r="R57" s="303"/>
      <c r="S57" s="337"/>
      <c r="T57" s="181"/>
      <c r="U57" s="319"/>
      <c r="V57" s="312"/>
      <c r="W57" s="312"/>
      <c r="X57" s="146"/>
      <c r="Y57" s="146"/>
      <c r="Z57" s="313"/>
      <c r="AA57" s="146"/>
      <c r="AB57" s="168"/>
      <c r="AC57" s="312"/>
    </row>
    <row r="58" spans="1:29" s="321" customFormat="1" ht="12.6" customHeight="1" x14ac:dyDescent="0.2">
      <c r="A58" s="332"/>
      <c r="B58" s="333"/>
      <c r="C58" s="333"/>
      <c r="D58" s="333"/>
      <c r="E58" s="333"/>
      <c r="F58" s="332"/>
      <c r="G58" s="332"/>
      <c r="H58" s="335"/>
      <c r="I58" s="332"/>
      <c r="J58" s="338"/>
      <c r="K58" s="334"/>
      <c r="L58" s="340"/>
      <c r="M58" s="354"/>
      <c r="N58" s="303"/>
      <c r="O58" s="303"/>
      <c r="P58" s="303"/>
      <c r="Q58" s="342"/>
      <c r="R58" s="303"/>
      <c r="S58" s="337"/>
      <c r="T58" s="181"/>
      <c r="U58" s="319"/>
      <c r="V58" s="312"/>
      <c r="W58" s="312"/>
      <c r="X58" s="146"/>
      <c r="Y58" s="146"/>
      <c r="Z58" s="313"/>
      <c r="AA58" s="146"/>
      <c r="AB58" s="168"/>
      <c r="AC58" s="312"/>
    </row>
    <row r="59" spans="1:29" s="321" customFormat="1" ht="12.6" customHeight="1" x14ac:dyDescent="0.2">
      <c r="A59" s="332"/>
      <c r="B59" s="333"/>
      <c r="C59" s="333"/>
      <c r="D59" s="333"/>
      <c r="E59" s="333"/>
      <c r="F59" s="332"/>
      <c r="G59" s="332"/>
      <c r="H59" s="335"/>
      <c r="I59" s="332"/>
      <c r="J59" s="338"/>
      <c r="K59" s="334"/>
      <c r="L59" s="340"/>
      <c r="M59" s="354"/>
      <c r="N59" s="303"/>
      <c r="O59" s="303"/>
      <c r="P59" s="303"/>
      <c r="Q59" s="342"/>
      <c r="R59" s="303"/>
      <c r="S59" s="337"/>
      <c r="T59" s="181"/>
      <c r="U59" s="319"/>
      <c r="V59" s="312"/>
      <c r="W59" s="312"/>
      <c r="X59" s="146"/>
      <c r="Y59" s="146"/>
      <c r="Z59" s="313"/>
      <c r="AA59" s="146"/>
      <c r="AB59" s="168"/>
      <c r="AC59" s="312"/>
    </row>
    <row r="60" spans="1:29" s="321" customFormat="1" ht="12.6" customHeight="1" x14ac:dyDescent="0.2">
      <c r="A60" s="332"/>
      <c r="B60" s="333"/>
      <c r="C60" s="333"/>
      <c r="D60" s="333"/>
      <c r="E60" s="333"/>
      <c r="F60" s="332"/>
      <c r="G60" s="332"/>
      <c r="H60" s="335"/>
      <c r="I60" s="332"/>
      <c r="J60" s="338"/>
      <c r="K60" s="334"/>
      <c r="L60" s="349"/>
      <c r="M60" s="354"/>
      <c r="N60" s="346"/>
      <c r="O60" s="346"/>
      <c r="P60" s="346"/>
      <c r="Q60" s="323"/>
      <c r="R60" s="346"/>
      <c r="S60" s="337"/>
      <c r="T60" s="181"/>
      <c r="U60" s="319"/>
      <c r="V60" s="312"/>
      <c r="W60" s="312"/>
      <c r="X60" s="146"/>
      <c r="Y60" s="146"/>
      <c r="Z60" s="313"/>
      <c r="AA60" s="146"/>
      <c r="AB60" s="168"/>
      <c r="AC60" s="312"/>
    </row>
    <row r="61" spans="1:29" s="321" customFormat="1" ht="12.6" customHeight="1" x14ac:dyDescent="0.2">
      <c r="A61" s="332"/>
      <c r="B61" s="333"/>
      <c r="C61" s="333"/>
      <c r="D61" s="333"/>
      <c r="E61" s="333"/>
      <c r="F61" s="334"/>
      <c r="G61" s="332"/>
      <c r="H61" s="335"/>
      <c r="I61" s="332"/>
      <c r="J61" s="338"/>
      <c r="K61" s="334"/>
      <c r="L61" s="350"/>
      <c r="M61" s="354"/>
      <c r="N61" s="345"/>
      <c r="O61" s="345"/>
      <c r="P61" s="345"/>
      <c r="Q61" s="347"/>
      <c r="R61" s="345"/>
      <c r="S61" s="337"/>
      <c r="T61" s="181"/>
      <c r="U61" s="319"/>
      <c r="V61" s="312"/>
      <c r="W61" s="312"/>
      <c r="X61" s="146"/>
      <c r="Y61" s="146"/>
      <c r="Z61" s="313"/>
      <c r="AA61" s="146"/>
      <c r="AB61" s="168"/>
      <c r="AC61" s="312"/>
    </row>
    <row r="62" spans="1:29" s="321" customFormat="1" ht="12.6" customHeight="1" x14ac:dyDescent="0.2">
      <c r="A62" s="332"/>
      <c r="B62" s="333"/>
      <c r="C62" s="333"/>
      <c r="D62" s="333"/>
      <c r="E62" s="333"/>
      <c r="F62" s="334"/>
      <c r="G62" s="332"/>
      <c r="H62" s="335"/>
      <c r="I62" s="332"/>
      <c r="J62" s="338"/>
      <c r="K62" s="334"/>
      <c r="L62" s="340"/>
      <c r="M62" s="354"/>
      <c r="N62" s="303"/>
      <c r="O62" s="303"/>
      <c r="P62" s="303"/>
      <c r="Q62" s="342"/>
      <c r="R62" s="303"/>
      <c r="S62" s="337"/>
      <c r="T62" s="181"/>
      <c r="U62" s="319"/>
      <c r="V62" s="312"/>
      <c r="W62" s="312"/>
      <c r="X62" s="146"/>
      <c r="Y62" s="146"/>
      <c r="Z62" s="313"/>
      <c r="AA62" s="146"/>
      <c r="AB62" s="168"/>
      <c r="AC62" s="312"/>
    </row>
    <row r="63" spans="1:29" s="321" customFormat="1" ht="12.6" customHeight="1" x14ac:dyDescent="0.2">
      <c r="A63" s="332"/>
      <c r="B63" s="333"/>
      <c r="C63" s="333"/>
      <c r="D63" s="333"/>
      <c r="E63" s="333"/>
      <c r="F63" s="334"/>
      <c r="G63" s="332"/>
      <c r="H63" s="335"/>
      <c r="I63" s="332"/>
      <c r="J63" s="338"/>
      <c r="K63" s="334"/>
      <c r="L63" s="349"/>
      <c r="M63" s="354"/>
      <c r="N63" s="346"/>
      <c r="O63" s="346"/>
      <c r="P63" s="346"/>
      <c r="Q63" s="323"/>
      <c r="R63" s="346"/>
      <c r="S63" s="337"/>
      <c r="T63" s="181"/>
      <c r="U63" s="319"/>
      <c r="V63" s="312"/>
      <c r="W63" s="312"/>
      <c r="X63" s="146"/>
      <c r="Y63" s="146"/>
      <c r="Z63" s="313"/>
      <c r="AA63" s="146"/>
      <c r="AB63" s="168"/>
      <c r="AC63" s="312"/>
    </row>
    <row r="64" spans="1:29" s="321" customFormat="1" ht="12.6" customHeight="1" x14ac:dyDescent="0.2">
      <c r="A64" s="332"/>
      <c r="B64" s="333"/>
      <c r="C64" s="333"/>
      <c r="D64" s="333"/>
      <c r="E64" s="333"/>
      <c r="F64" s="334"/>
      <c r="G64" s="332"/>
      <c r="H64" s="335"/>
      <c r="I64" s="332"/>
      <c r="J64" s="338"/>
      <c r="K64" s="334"/>
      <c r="L64" s="350"/>
      <c r="M64" s="354"/>
      <c r="N64" s="345"/>
      <c r="O64" s="345"/>
      <c r="P64" s="345"/>
      <c r="Q64" s="347"/>
      <c r="R64" s="345"/>
      <c r="S64" s="337"/>
      <c r="T64" s="181"/>
      <c r="U64" s="319"/>
      <c r="V64" s="312"/>
      <c r="W64" s="312"/>
      <c r="X64" s="146"/>
      <c r="Y64" s="146"/>
      <c r="Z64" s="313"/>
      <c r="AA64" s="146"/>
      <c r="AB64" s="168"/>
      <c r="AC64" s="312"/>
    </row>
    <row r="65" spans="1:103" s="321" customFormat="1" ht="12.6" customHeight="1" x14ac:dyDescent="0.2">
      <c r="A65" s="332"/>
      <c r="B65" s="333"/>
      <c r="C65" s="333"/>
      <c r="D65" s="333"/>
      <c r="E65" s="333"/>
      <c r="F65" s="334"/>
      <c r="G65" s="332"/>
      <c r="H65" s="335"/>
      <c r="I65" s="332"/>
      <c r="J65" s="338"/>
      <c r="K65" s="334"/>
      <c r="L65" s="340"/>
      <c r="M65" s="354"/>
      <c r="N65" s="303"/>
      <c r="O65" s="303"/>
      <c r="P65" s="303"/>
      <c r="Q65" s="342"/>
      <c r="R65" s="303"/>
      <c r="S65" s="337"/>
      <c r="T65" s="181"/>
      <c r="U65" s="319"/>
      <c r="V65" s="312"/>
      <c r="W65" s="312"/>
      <c r="X65" s="146"/>
      <c r="Y65" s="146"/>
      <c r="Z65" s="313"/>
      <c r="AA65" s="146"/>
      <c r="AB65" s="168"/>
      <c r="AC65" s="312"/>
    </row>
    <row r="66" spans="1:103" s="321" customFormat="1" ht="12.6" customHeight="1" x14ac:dyDescent="0.2">
      <c r="A66" s="332"/>
      <c r="B66" s="333"/>
      <c r="C66" s="333"/>
      <c r="D66" s="333"/>
      <c r="E66" s="333"/>
      <c r="F66" s="334"/>
      <c r="G66" s="332"/>
      <c r="H66" s="335"/>
      <c r="I66" s="332"/>
      <c r="J66" s="338"/>
      <c r="K66" s="334"/>
      <c r="L66" s="340"/>
      <c r="M66" s="354"/>
      <c r="N66" s="303"/>
      <c r="O66" s="303"/>
      <c r="P66" s="303"/>
      <c r="Q66" s="342"/>
      <c r="R66" s="303"/>
      <c r="S66" s="337"/>
      <c r="T66" s="181"/>
      <c r="U66" s="319"/>
      <c r="V66" s="312"/>
      <c r="W66" s="312"/>
      <c r="X66" s="146"/>
      <c r="Y66" s="146"/>
      <c r="Z66" s="313"/>
      <c r="AA66" s="146"/>
      <c r="AB66" s="168"/>
      <c r="AC66" s="312"/>
    </row>
    <row r="67" spans="1:103" ht="12.6" customHeight="1" x14ac:dyDescent="0.2">
      <c r="A67" s="332"/>
      <c r="B67" s="333"/>
      <c r="C67" s="333"/>
      <c r="D67" s="333"/>
      <c r="E67" s="333"/>
      <c r="F67" s="334"/>
      <c r="G67" s="332"/>
      <c r="H67" s="335"/>
      <c r="I67" s="332"/>
      <c r="J67" s="338"/>
      <c r="K67" s="334"/>
      <c r="L67" s="340"/>
      <c r="M67" s="354"/>
      <c r="N67" s="303"/>
      <c r="O67" s="303"/>
      <c r="P67" s="303"/>
      <c r="Q67" s="342"/>
      <c r="R67" s="303"/>
      <c r="S67" s="337"/>
      <c r="T67" s="181"/>
      <c r="U67" s="146"/>
      <c r="V67" s="314"/>
      <c r="W67" s="314"/>
      <c r="X67" s="146"/>
      <c r="Y67" s="146"/>
      <c r="Z67" s="311"/>
      <c r="AA67" s="317"/>
      <c r="AB67" s="312"/>
      <c r="AC67" s="312"/>
      <c r="AU67" s="316"/>
      <c r="AV67" s="316"/>
      <c r="AW67" s="316"/>
      <c r="AX67" s="316"/>
      <c r="AY67" s="316"/>
      <c r="AZ67" s="316"/>
      <c r="BA67" s="316"/>
      <c r="BB67" s="316"/>
      <c r="BC67" s="316"/>
      <c r="BD67" s="316"/>
      <c r="BE67" s="316"/>
      <c r="BF67" s="316"/>
      <c r="BG67" s="316"/>
      <c r="BH67" s="316"/>
      <c r="BI67" s="316"/>
      <c r="BJ67" s="316"/>
      <c r="BK67" s="316"/>
      <c r="BL67" s="316"/>
      <c r="BM67" s="316"/>
      <c r="BN67" s="316"/>
      <c r="BO67" s="316"/>
      <c r="BP67" s="316"/>
      <c r="BQ67" s="316"/>
      <c r="BR67" s="316"/>
      <c r="BS67" s="316"/>
      <c r="BT67" s="316"/>
      <c r="BU67" s="316"/>
      <c r="BV67" s="316"/>
      <c r="BW67" s="316"/>
      <c r="BX67" s="316"/>
      <c r="BY67" s="316"/>
      <c r="BZ67" s="316"/>
      <c r="CA67" s="316"/>
      <c r="CB67" s="316"/>
      <c r="CC67" s="316"/>
      <c r="CD67" s="316"/>
      <c r="CE67" s="316"/>
      <c r="CF67" s="316"/>
      <c r="CG67" s="316"/>
      <c r="CH67" s="316"/>
      <c r="CI67" s="316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6"/>
      <c r="CX67" s="316"/>
      <c r="CY67" s="316"/>
    </row>
    <row r="68" spans="1:103" ht="12.6" customHeight="1" x14ac:dyDescent="0.2">
      <c r="A68" s="332"/>
      <c r="B68" s="333"/>
      <c r="C68" s="333"/>
      <c r="D68" s="333"/>
      <c r="E68" s="333"/>
      <c r="F68" s="334"/>
      <c r="G68" s="332"/>
      <c r="H68" s="335"/>
      <c r="I68" s="332"/>
      <c r="J68" s="338"/>
      <c r="K68" s="334"/>
      <c r="L68" s="340"/>
      <c r="M68" s="354"/>
      <c r="N68" s="303"/>
      <c r="O68" s="303"/>
      <c r="P68" s="303"/>
      <c r="Q68" s="342"/>
      <c r="R68" s="303"/>
      <c r="S68" s="337"/>
      <c r="T68" s="181"/>
      <c r="U68" s="146"/>
      <c r="V68" s="314"/>
      <c r="W68" s="314"/>
      <c r="X68" s="146"/>
      <c r="Y68" s="146"/>
      <c r="Z68" s="311"/>
      <c r="AA68" s="317"/>
      <c r="AB68" s="312"/>
      <c r="AC68" s="312"/>
      <c r="AU68" s="316" t="str">
        <f>IF('[1]BLOC PM'!A139&lt;&gt;"",'[1]BLOC PM'!A139,"")</f>
        <v/>
      </c>
      <c r="AV68" s="316">
        <f>IF(AND('[1]BLOC PM'!$J139&gt;[1]synthèse!AH$14,'[1]BLOC PM'!$J139&lt;[1]synthèse!AH$14+0.1),1,0)</f>
        <v>0</v>
      </c>
      <c r="AW68" s="316">
        <f>IF(AND('[1]BLOC PM'!$J139&gt;[1]synthèse!AI$14,'[1]BLOC PM'!$J139&lt;[1]synthèse!AI$14+0.1),1,0)</f>
        <v>0</v>
      </c>
      <c r="AX68" s="316">
        <f>IF(AND('[1]BLOC PM'!$J139&gt;[1]synthèse!AJ$14,'[1]BLOC PM'!$J139&lt;[1]synthèse!AJ$14+0.1),1,0)</f>
        <v>0</v>
      </c>
      <c r="AY68" s="316">
        <f>IF(AND('[1]BLOC PM'!$J139&gt;[1]synthèse!AK$14,'[1]BLOC PM'!$J139&lt;[1]synthèse!AK$14+0.1),1,0)</f>
        <v>0</v>
      </c>
      <c r="AZ68" s="316">
        <f>IF(AND('[1]BLOC PM'!$J139&gt;[1]synthèse!AL$14,'[1]BLOC PM'!$J139&lt;[1]synthèse!AL$14+0.1),1,0)</f>
        <v>0</v>
      </c>
      <c r="BA68" s="316">
        <f>IF(AND('[1]BLOC PM'!$J139&gt;[1]synthèse!AM$14,'[1]BLOC PM'!$J139&lt;[1]synthèse!AM$14+0.1),1,0)</f>
        <v>0</v>
      </c>
      <c r="BB68" s="316">
        <f>IF(AND('[1]BLOC PM'!$J139&gt;[1]synthèse!AN$14,'[1]BLOC PM'!$J139&lt;[1]synthèse!AN$14+0.1),1,0)</f>
        <v>0</v>
      </c>
      <c r="BC68" s="316">
        <f>IF(AND('[1]BLOC PM'!$J139&gt;[1]synthèse!AO$14,'[1]BLOC PM'!$J139&lt;[1]synthèse!AO$14+0.1),1,0)</f>
        <v>0</v>
      </c>
      <c r="BD68" s="316">
        <f>IF(AND('[1]BLOC PM'!$J139&gt;[1]synthèse!AP$14,'[1]BLOC PM'!$J139&lt;[1]synthèse!AP$14+0.1),1,0)</f>
        <v>0</v>
      </c>
      <c r="BE68" s="316">
        <f>IF(AND('[1]BLOC PM'!$J139&gt;[1]synthèse!AQ$14,'[1]BLOC PM'!$J139&lt;[1]synthèse!AQ$14+0.1),1,0)</f>
        <v>0</v>
      </c>
      <c r="BF68" s="316">
        <f>IF(AND('[1]BLOC PM'!$J139&gt;[1]synthèse!AR$14,'[1]BLOC PM'!$J139&lt;[1]synthèse!AR$14+0.1),1,0)</f>
        <v>0</v>
      </c>
      <c r="BG68" s="316">
        <f>IF(AND('[1]BLOC PM'!$J139&gt;[1]synthèse!AS$14,'[1]BLOC PM'!$J139&lt;[1]synthèse!AS$14+0.1),1,0)</f>
        <v>0</v>
      </c>
      <c r="BH68" s="316">
        <f>IF(AND('[1]BLOC PM'!$J139&gt;[1]synthèse!AT$14,'[1]BLOC PM'!$J139&lt;[1]synthèse!AT$14+0.1),1,0)</f>
        <v>0</v>
      </c>
      <c r="BI68" s="316">
        <f>IF(AND('[1]BLOC PM'!$J139&gt;[1]synthèse!AU$14,'[1]BLOC PM'!$J139&lt;[1]synthèse!AU$14+0.1),1,0)</f>
        <v>0</v>
      </c>
      <c r="BJ68" s="316">
        <f>IF(AND('[1]BLOC PM'!$J139&gt;[1]synthèse!AV$14,'[1]BLOC PM'!$J139&lt;[1]synthèse!AV$14+0.1),1,0)</f>
        <v>0</v>
      </c>
      <c r="BK68" s="316">
        <f>IF(AND('[1]BLOC PM'!$J139&gt;[1]synthèse!AW$14,'[1]BLOC PM'!$J139&lt;[1]synthèse!AW$14+0.1),1,0)</f>
        <v>0</v>
      </c>
      <c r="BL68" s="316">
        <f>IF(AND('[1]BLOC PM'!$J139&gt;[1]synthèse!AX$14,'[1]BLOC PM'!$J139&lt;[1]synthèse!AX$14+0.1),1,0)</f>
        <v>0</v>
      </c>
      <c r="BM68" s="316">
        <f>IF(AND('[1]BLOC PM'!$J139&gt;[1]synthèse!AY$14,'[1]BLOC PM'!$J139&lt;[1]synthèse!AY$14+0.1),1,0)</f>
        <v>0</v>
      </c>
      <c r="BN68" s="316">
        <f>IF(AND('[1]BLOC PM'!$J139&gt;[1]synthèse!AZ$14,'[1]BLOC PM'!$J139&lt;[1]synthèse!AZ$14+0.1),1,0)</f>
        <v>0</v>
      </c>
      <c r="BO68" s="316">
        <f>IF(AND('[1]BLOC PM'!$J139&gt;[1]synthèse!BA$14,'[1]BLOC PM'!$J139&lt;[1]synthèse!BA$14+0.1),1,0)</f>
        <v>0</v>
      </c>
      <c r="BP68" s="316">
        <f>IF(AND('[1]BLOC PM'!$J139&gt;[1]synthèse!BB$14,'[1]BLOC PM'!$J139&lt;[1]synthèse!BB$14+0.1),1,0)</f>
        <v>0</v>
      </c>
      <c r="BQ68" s="316">
        <f>IF(AND('[1]BLOC PM'!$J139&gt;[1]synthèse!BC$14,'[1]BLOC PM'!$J139&lt;[1]synthèse!BC$14+0.1),1,0)</f>
        <v>0</v>
      </c>
      <c r="BR68" s="316">
        <f>IF(AND('[1]BLOC PM'!$J139&gt;[1]synthèse!BD$14,'[1]BLOC PM'!$J139&lt;[1]synthèse!BD$14+0.1),1,0)</f>
        <v>0</v>
      </c>
      <c r="BS68" s="316">
        <f>IF(AND('[1]BLOC PM'!$J139&gt;[1]synthèse!BE$14,'[1]BLOC PM'!$J139&lt;[1]synthèse!BE$14+0.1),1,0)</f>
        <v>0</v>
      </c>
      <c r="BT68" s="316">
        <f>IF(AND('[1]BLOC PM'!$J139&gt;[1]synthèse!BF$14,'[1]BLOC PM'!$J139&lt;[1]synthèse!BF$14+0.1),1,0)</f>
        <v>0</v>
      </c>
      <c r="BU68" s="316">
        <f>IF(AND('[1]BLOC PM'!$J139&gt;[1]synthèse!BG$14,'[1]BLOC PM'!$J139&lt;[1]synthèse!BG$14+0.1),1,0)</f>
        <v>0</v>
      </c>
      <c r="BV68" s="316">
        <f>IF(AND('[1]BLOC PM'!$J139&gt;[1]synthèse!BH$14,'[1]BLOC PM'!$J139&lt;[1]synthèse!BH$14+0.1),1,0)</f>
        <v>0</v>
      </c>
      <c r="BW68" s="316">
        <f>IF(AND('[1]BLOC PM'!$J139&gt;[1]synthèse!BI$14,'[1]BLOC PM'!$J139&lt;[1]synthèse!BI$14+0.1),1,0)</f>
        <v>0</v>
      </c>
      <c r="BX68" s="316">
        <f>IF(AND('[1]BLOC PM'!$J139&gt;[1]synthèse!BJ$14,'[1]BLOC PM'!$J139&lt;[1]synthèse!BJ$14+0.1),1,0)</f>
        <v>0</v>
      </c>
      <c r="BY68" s="316">
        <f>IF(AND('[1]BLOC PM'!$J139&gt;[1]synthèse!BK$14,'[1]BLOC PM'!$J139&lt;[1]synthèse!BK$14+0.1),1,0)</f>
        <v>0</v>
      </c>
      <c r="BZ68" s="316">
        <f>IF(AND('[1]BLOC PM'!$J139&gt;[1]synthèse!BL$14,'[1]BLOC PM'!$J139&lt;[1]synthèse!BL$14+0.1),1,0)</f>
        <v>0</v>
      </c>
      <c r="CA68" s="316">
        <f>IF(AND('[1]BLOC PM'!$J139&gt;[1]synthèse!BM$14,'[1]BLOC PM'!$J139&lt;[1]synthèse!BM$14+0.1),1,0)</f>
        <v>0</v>
      </c>
      <c r="CB68" s="316">
        <f>IF(AND('[1]BLOC PM'!$J139&gt;[1]synthèse!BN$14,'[1]BLOC PM'!$J139&lt;[1]synthèse!BN$14+0.1),1,0)</f>
        <v>0</v>
      </c>
      <c r="CC68" s="316">
        <f>IF(AND('[1]BLOC PM'!$J139&gt;[1]synthèse!BO$14,'[1]BLOC PM'!$J139&lt;[1]synthèse!BO$14+0.1),1,0)</f>
        <v>0</v>
      </c>
      <c r="CD68" s="316">
        <f>IF(AND('[1]BLOC PM'!$J139&gt;[1]synthèse!BP$14,'[1]BLOC PM'!$J139&lt;[1]synthèse!BP$14+0.1),1,0)</f>
        <v>0</v>
      </c>
      <c r="CE68" s="316">
        <f>IF(AND('[1]BLOC PM'!$J139&gt;[1]synthèse!BQ$14,'[1]BLOC PM'!$J139&lt;[1]synthèse!BQ$14+0.1),1,0)</f>
        <v>0</v>
      </c>
      <c r="CF68" s="316">
        <f>IF(AND('[1]BLOC PM'!$J139&gt;[1]synthèse!BR$14,'[1]BLOC PM'!$J139&lt;[1]synthèse!BR$14+0.1),1,0)</f>
        <v>0</v>
      </c>
      <c r="CG68" s="316">
        <f>IF(AND('[1]BLOC PM'!$J139&gt;[1]synthèse!BS$14,'[1]BLOC PM'!$J139&lt;[1]synthèse!BS$14+0.1),1,0)</f>
        <v>0</v>
      </c>
      <c r="CH68" s="316">
        <f>IF(AND('[1]BLOC PM'!$J139&gt;[1]synthèse!BT$14,'[1]BLOC PM'!$J139&lt;[1]synthèse!BT$14+0.1),1,0)</f>
        <v>0</v>
      </c>
      <c r="CI68" s="316">
        <f>IF(AND('[1]BLOC PM'!$J139&gt;[1]synthèse!BU$14,'[1]BLOC PM'!$J139&lt;[1]synthèse!BU$14+0.1),1,0)</f>
        <v>0</v>
      </c>
      <c r="CJ68" s="316">
        <f>IF(AND('[1]BLOC PM'!$J139&gt;[1]synthèse!BV$14,'[1]BLOC PM'!$J139&lt;[1]synthèse!BV$14+0.1),1,0)</f>
        <v>0</v>
      </c>
      <c r="CK68" s="316">
        <f>IF(AND('[1]BLOC PM'!$J139&gt;[1]synthèse!BW$14,'[1]BLOC PM'!$J139&lt;[1]synthèse!BW$14+0.1),1,0)</f>
        <v>0</v>
      </c>
      <c r="CL68" s="316">
        <f>IF(AND('[1]BLOC PM'!$J139&gt;[1]synthèse!BX$14,'[1]BLOC PM'!$J139&lt;[1]synthèse!BX$14+0.1),1,0)</f>
        <v>0</v>
      </c>
      <c r="CM68" s="316">
        <f>IF(AND('[1]BLOC PM'!$J139&gt;[1]synthèse!BY$14,'[1]BLOC PM'!$J139&lt;[1]synthèse!BY$14+0.1),1,0)</f>
        <v>0</v>
      </c>
      <c r="CN68" s="316">
        <f>IF(AND('[1]BLOC PM'!$J139&gt;[1]synthèse!BZ$14,'[1]BLOC PM'!$J139&lt;[1]synthèse!BZ$14+0.1),1,0)</f>
        <v>0</v>
      </c>
      <c r="CO68" s="316">
        <f>IF(AND('[1]BLOC PM'!$J139&gt;[1]synthèse!CA$14,'[1]BLOC PM'!$J139&lt;[1]synthèse!CA$14+0.1),1,0)</f>
        <v>0</v>
      </c>
      <c r="CP68" s="316">
        <f>IF(AND('[1]BLOC PM'!$J139&gt;[1]synthèse!CB$14,'[1]BLOC PM'!$J139&lt;[1]synthèse!CB$14+0.1),1,0)</f>
        <v>0</v>
      </c>
      <c r="CQ68" s="316">
        <f>IF(AND('[1]BLOC PM'!$J139&gt;[1]synthèse!CC$14,'[1]BLOC PM'!$J139&lt;[1]synthèse!CC$14+0.1),1,0)</f>
        <v>0</v>
      </c>
      <c r="CR68" s="316">
        <f>IF(AND('[1]BLOC PM'!$J139&gt;[1]synthèse!CD$14,'[1]BLOC PM'!$J139&lt;[1]synthèse!CD$14+0.1),1,0)</f>
        <v>0</v>
      </c>
      <c r="CS68" s="316">
        <f>IF(AND('[1]BLOC PM'!$J139&gt;[1]synthèse!CE$14,'[1]BLOC PM'!$J139&lt;[1]synthèse!CE$14+0.1),1,0)</f>
        <v>0</v>
      </c>
      <c r="CT68" s="316">
        <f>IF(AND('[1]BLOC PM'!$J139&gt;[1]synthèse!CF$14,'[1]BLOC PM'!$J139&lt;[1]synthèse!CF$14+0.1),1,0)</f>
        <v>0</v>
      </c>
      <c r="CU68" s="316">
        <f>IF(AND('[1]BLOC PM'!$J139&gt;[1]synthèse!CG$14,'[1]BLOC PM'!$J139&lt;[1]synthèse!CG$14+0.1),1,0)</f>
        <v>0</v>
      </c>
      <c r="CV68" s="316">
        <f>IF(AND('[1]BLOC PM'!$J139&gt;[1]synthèse!CH$14,'[1]BLOC PM'!$J139&lt;[1]synthèse!CH$14+0.1),1,0)</f>
        <v>0</v>
      </c>
      <c r="CW68" s="316">
        <f>IF(AND('[1]BLOC PM'!$J139&gt;[1]synthèse!CI$14,'[1]BLOC PM'!$J139&lt;[1]synthèse!CI$14+0.1),1,0)</f>
        <v>0</v>
      </c>
      <c r="CX68" s="316">
        <f>IF(AND('[1]BLOC PM'!$J139&gt;[1]synthèse!CJ$14,'[1]BLOC PM'!$J139&lt;[1]synthèse!CJ$14+0.1),1,0)</f>
        <v>0</v>
      </c>
      <c r="CY68" s="316">
        <f>IF(AND('[1]BLOC PM'!$J139&gt;[1]synthèse!CK$14,'[1]BLOC PM'!$J139&lt;[1]synthèse!CK$14+0.1),1,0)</f>
        <v>0</v>
      </c>
    </row>
    <row r="69" spans="1:103" ht="12.6" customHeight="1" x14ac:dyDescent="0.2">
      <c r="A69" s="332"/>
      <c r="B69" s="333"/>
      <c r="C69" s="333"/>
      <c r="D69" s="333"/>
      <c r="E69" s="333"/>
      <c r="F69" s="334"/>
      <c r="G69" s="332"/>
      <c r="H69" s="335"/>
      <c r="I69" s="332"/>
      <c r="J69" s="338"/>
      <c r="K69" s="334"/>
      <c r="L69" s="340"/>
      <c r="M69" s="354"/>
      <c r="N69" s="303"/>
      <c r="O69" s="303"/>
      <c r="P69" s="303"/>
      <c r="Q69" s="342"/>
      <c r="R69" s="303"/>
      <c r="S69" s="337"/>
      <c r="T69" s="181"/>
      <c r="U69" s="146"/>
      <c r="V69" s="314"/>
      <c r="W69" s="314"/>
      <c r="X69" s="146"/>
      <c r="Y69" s="146"/>
      <c r="Z69" s="311"/>
      <c r="AA69" s="317"/>
      <c r="AB69" s="312"/>
      <c r="AC69" s="312"/>
      <c r="AU69" s="316" t="str">
        <f>IF('[1]BLOC PM'!A140&lt;&gt;"",'[1]BLOC PM'!A140,"")</f>
        <v/>
      </c>
      <c r="AV69" s="316">
        <f>IF(AND('[1]BLOC PM'!$J140&gt;[1]synthèse!AH$14,'[1]BLOC PM'!$J140&lt;[1]synthèse!AH$14+0.1),1,0)</f>
        <v>0</v>
      </c>
      <c r="AW69" s="316">
        <f>IF(AND('[1]BLOC PM'!$J140&gt;[1]synthèse!AI$14,'[1]BLOC PM'!$J140&lt;[1]synthèse!AI$14+0.1),1,0)</f>
        <v>0</v>
      </c>
      <c r="AX69" s="316">
        <f>IF(AND('[1]BLOC PM'!$J140&gt;[1]synthèse!AJ$14,'[1]BLOC PM'!$J140&lt;[1]synthèse!AJ$14+0.1),1,0)</f>
        <v>0</v>
      </c>
      <c r="AY69" s="316">
        <f>IF(AND('[1]BLOC PM'!$J140&gt;[1]synthèse!AK$14,'[1]BLOC PM'!$J140&lt;[1]synthèse!AK$14+0.1),1,0)</f>
        <v>0</v>
      </c>
      <c r="AZ69" s="316">
        <f>IF(AND('[1]BLOC PM'!$J140&gt;[1]synthèse!AL$14,'[1]BLOC PM'!$J140&lt;[1]synthèse!AL$14+0.1),1,0)</f>
        <v>0</v>
      </c>
      <c r="BA69" s="316">
        <f>IF(AND('[1]BLOC PM'!$J140&gt;[1]synthèse!AM$14,'[1]BLOC PM'!$J140&lt;[1]synthèse!AM$14+0.1),1,0)</f>
        <v>0</v>
      </c>
      <c r="BB69" s="316">
        <f>IF(AND('[1]BLOC PM'!$J140&gt;[1]synthèse!AN$14,'[1]BLOC PM'!$J140&lt;[1]synthèse!AN$14+0.1),1,0)</f>
        <v>0</v>
      </c>
      <c r="BC69" s="316">
        <f>IF(AND('[1]BLOC PM'!$J140&gt;[1]synthèse!AO$14,'[1]BLOC PM'!$J140&lt;[1]synthèse!AO$14+0.1),1,0)</f>
        <v>0</v>
      </c>
      <c r="BD69" s="316">
        <f>IF(AND('[1]BLOC PM'!$J140&gt;[1]synthèse!AP$14,'[1]BLOC PM'!$J140&lt;[1]synthèse!AP$14+0.1),1,0)</f>
        <v>0</v>
      </c>
      <c r="BE69" s="316">
        <f>IF(AND('[1]BLOC PM'!$J140&gt;[1]synthèse!AQ$14,'[1]BLOC PM'!$J140&lt;[1]synthèse!AQ$14+0.1),1,0)</f>
        <v>0</v>
      </c>
      <c r="BF69" s="316">
        <f>IF(AND('[1]BLOC PM'!$J140&gt;[1]synthèse!AR$14,'[1]BLOC PM'!$J140&lt;[1]synthèse!AR$14+0.1),1,0)</f>
        <v>0</v>
      </c>
      <c r="BG69" s="316">
        <f>IF(AND('[1]BLOC PM'!$J140&gt;[1]synthèse!AS$14,'[1]BLOC PM'!$J140&lt;[1]synthèse!AS$14+0.1),1,0)</f>
        <v>0</v>
      </c>
      <c r="BH69" s="316">
        <f>IF(AND('[1]BLOC PM'!$J140&gt;[1]synthèse!AT$14,'[1]BLOC PM'!$J140&lt;[1]synthèse!AT$14+0.1),1,0)</f>
        <v>0</v>
      </c>
      <c r="BI69" s="316">
        <f>IF(AND('[1]BLOC PM'!$J140&gt;[1]synthèse!AU$14,'[1]BLOC PM'!$J140&lt;[1]synthèse!AU$14+0.1),1,0)</f>
        <v>0</v>
      </c>
      <c r="BJ69" s="316">
        <f>IF(AND('[1]BLOC PM'!$J140&gt;[1]synthèse!AV$14,'[1]BLOC PM'!$J140&lt;[1]synthèse!AV$14+0.1),1,0)</f>
        <v>0</v>
      </c>
      <c r="BK69" s="316">
        <f>IF(AND('[1]BLOC PM'!$J140&gt;[1]synthèse!AW$14,'[1]BLOC PM'!$J140&lt;[1]synthèse!AW$14+0.1),1,0)</f>
        <v>0</v>
      </c>
      <c r="BL69" s="316">
        <f>IF(AND('[1]BLOC PM'!$J140&gt;[1]synthèse!AX$14,'[1]BLOC PM'!$J140&lt;[1]synthèse!AX$14+0.1),1,0)</f>
        <v>0</v>
      </c>
      <c r="BM69" s="316">
        <f>IF(AND('[1]BLOC PM'!$J140&gt;[1]synthèse!AY$14,'[1]BLOC PM'!$J140&lt;[1]synthèse!AY$14+0.1),1,0)</f>
        <v>0</v>
      </c>
      <c r="BN69" s="316">
        <f>IF(AND('[1]BLOC PM'!$J140&gt;[1]synthèse!AZ$14,'[1]BLOC PM'!$J140&lt;[1]synthèse!AZ$14+0.1),1,0)</f>
        <v>0</v>
      </c>
      <c r="BO69" s="316">
        <f>IF(AND('[1]BLOC PM'!$J140&gt;[1]synthèse!BA$14,'[1]BLOC PM'!$J140&lt;[1]synthèse!BA$14+0.1),1,0)</f>
        <v>0</v>
      </c>
      <c r="BP69" s="316">
        <f>IF(AND('[1]BLOC PM'!$J140&gt;[1]synthèse!BB$14,'[1]BLOC PM'!$J140&lt;[1]synthèse!BB$14+0.1),1,0)</f>
        <v>0</v>
      </c>
      <c r="BQ69" s="316">
        <f>IF(AND('[1]BLOC PM'!$J140&gt;[1]synthèse!BC$14,'[1]BLOC PM'!$J140&lt;[1]synthèse!BC$14+0.1),1,0)</f>
        <v>0</v>
      </c>
      <c r="BR69" s="316">
        <f>IF(AND('[1]BLOC PM'!$J140&gt;[1]synthèse!BD$14,'[1]BLOC PM'!$J140&lt;[1]synthèse!BD$14+0.1),1,0)</f>
        <v>0</v>
      </c>
      <c r="BS69" s="316">
        <f>IF(AND('[1]BLOC PM'!$J140&gt;[1]synthèse!BE$14,'[1]BLOC PM'!$J140&lt;[1]synthèse!BE$14+0.1),1,0)</f>
        <v>0</v>
      </c>
      <c r="BT69" s="316">
        <f>IF(AND('[1]BLOC PM'!$J140&gt;[1]synthèse!BF$14,'[1]BLOC PM'!$J140&lt;[1]synthèse!BF$14+0.1),1,0)</f>
        <v>0</v>
      </c>
      <c r="BU69" s="316">
        <f>IF(AND('[1]BLOC PM'!$J140&gt;[1]synthèse!BG$14,'[1]BLOC PM'!$J140&lt;[1]synthèse!BG$14+0.1),1,0)</f>
        <v>0</v>
      </c>
      <c r="BV69" s="316">
        <f>IF(AND('[1]BLOC PM'!$J140&gt;[1]synthèse!BH$14,'[1]BLOC PM'!$J140&lt;[1]synthèse!BH$14+0.1),1,0)</f>
        <v>0</v>
      </c>
      <c r="BW69" s="316">
        <f>IF(AND('[1]BLOC PM'!$J140&gt;[1]synthèse!BI$14,'[1]BLOC PM'!$J140&lt;[1]synthèse!BI$14+0.1),1,0)</f>
        <v>0</v>
      </c>
      <c r="BX69" s="316">
        <f>IF(AND('[1]BLOC PM'!$J140&gt;[1]synthèse!BJ$14,'[1]BLOC PM'!$J140&lt;[1]synthèse!BJ$14+0.1),1,0)</f>
        <v>0</v>
      </c>
      <c r="BY69" s="316">
        <f>IF(AND('[1]BLOC PM'!$J140&gt;[1]synthèse!BK$14,'[1]BLOC PM'!$J140&lt;[1]synthèse!BK$14+0.1),1,0)</f>
        <v>0</v>
      </c>
      <c r="BZ69" s="316">
        <f>IF(AND('[1]BLOC PM'!$J140&gt;[1]synthèse!BL$14,'[1]BLOC PM'!$J140&lt;[1]synthèse!BL$14+0.1),1,0)</f>
        <v>0</v>
      </c>
      <c r="CA69" s="316">
        <f>IF(AND('[1]BLOC PM'!$J140&gt;[1]synthèse!BM$14,'[1]BLOC PM'!$J140&lt;[1]synthèse!BM$14+0.1),1,0)</f>
        <v>0</v>
      </c>
      <c r="CB69" s="316">
        <f>IF(AND('[1]BLOC PM'!$J140&gt;[1]synthèse!BN$14,'[1]BLOC PM'!$J140&lt;[1]synthèse!BN$14+0.1),1,0)</f>
        <v>0</v>
      </c>
      <c r="CC69" s="316">
        <f>IF(AND('[1]BLOC PM'!$J140&gt;[1]synthèse!BO$14,'[1]BLOC PM'!$J140&lt;[1]synthèse!BO$14+0.1),1,0)</f>
        <v>0</v>
      </c>
      <c r="CD69" s="316">
        <f>IF(AND('[1]BLOC PM'!$J140&gt;[1]synthèse!BP$14,'[1]BLOC PM'!$J140&lt;[1]synthèse!BP$14+0.1),1,0)</f>
        <v>0</v>
      </c>
      <c r="CE69" s="316">
        <f>IF(AND('[1]BLOC PM'!$J140&gt;[1]synthèse!BQ$14,'[1]BLOC PM'!$J140&lt;[1]synthèse!BQ$14+0.1),1,0)</f>
        <v>0</v>
      </c>
      <c r="CF69" s="316">
        <f>IF(AND('[1]BLOC PM'!$J140&gt;[1]synthèse!BR$14,'[1]BLOC PM'!$J140&lt;[1]synthèse!BR$14+0.1),1,0)</f>
        <v>0</v>
      </c>
      <c r="CG69" s="316">
        <f>IF(AND('[1]BLOC PM'!$J140&gt;[1]synthèse!BS$14,'[1]BLOC PM'!$J140&lt;[1]synthèse!BS$14+0.1),1,0)</f>
        <v>0</v>
      </c>
      <c r="CH69" s="316">
        <f>IF(AND('[1]BLOC PM'!$J140&gt;[1]synthèse!BT$14,'[1]BLOC PM'!$J140&lt;[1]synthèse!BT$14+0.1),1,0)</f>
        <v>0</v>
      </c>
      <c r="CI69" s="316">
        <f>IF(AND('[1]BLOC PM'!$J140&gt;[1]synthèse!BU$14,'[1]BLOC PM'!$J140&lt;[1]synthèse!BU$14+0.1),1,0)</f>
        <v>0</v>
      </c>
      <c r="CJ69" s="316">
        <f>IF(AND('[1]BLOC PM'!$J140&gt;[1]synthèse!BV$14,'[1]BLOC PM'!$J140&lt;[1]synthèse!BV$14+0.1),1,0)</f>
        <v>0</v>
      </c>
      <c r="CK69" s="316">
        <f>IF(AND('[1]BLOC PM'!$J140&gt;[1]synthèse!BW$14,'[1]BLOC PM'!$J140&lt;[1]synthèse!BW$14+0.1),1,0)</f>
        <v>0</v>
      </c>
      <c r="CL69" s="316">
        <f>IF(AND('[1]BLOC PM'!$J140&gt;[1]synthèse!BX$14,'[1]BLOC PM'!$J140&lt;[1]synthèse!BX$14+0.1),1,0)</f>
        <v>0</v>
      </c>
      <c r="CM69" s="316">
        <f>IF(AND('[1]BLOC PM'!$J140&gt;[1]synthèse!BY$14,'[1]BLOC PM'!$J140&lt;[1]synthèse!BY$14+0.1),1,0)</f>
        <v>0</v>
      </c>
      <c r="CN69" s="316">
        <f>IF(AND('[1]BLOC PM'!$J140&gt;[1]synthèse!BZ$14,'[1]BLOC PM'!$J140&lt;[1]synthèse!BZ$14+0.1),1,0)</f>
        <v>0</v>
      </c>
      <c r="CO69" s="316">
        <f>IF(AND('[1]BLOC PM'!$J140&gt;[1]synthèse!CA$14,'[1]BLOC PM'!$J140&lt;[1]synthèse!CA$14+0.1),1,0)</f>
        <v>0</v>
      </c>
      <c r="CP69" s="316">
        <f>IF(AND('[1]BLOC PM'!$J140&gt;[1]synthèse!CB$14,'[1]BLOC PM'!$J140&lt;[1]synthèse!CB$14+0.1),1,0)</f>
        <v>0</v>
      </c>
      <c r="CQ69" s="316">
        <f>IF(AND('[1]BLOC PM'!$J140&gt;[1]synthèse!CC$14,'[1]BLOC PM'!$J140&lt;[1]synthèse!CC$14+0.1),1,0)</f>
        <v>0</v>
      </c>
      <c r="CR69" s="316">
        <f>IF(AND('[1]BLOC PM'!$J140&gt;[1]synthèse!CD$14,'[1]BLOC PM'!$J140&lt;[1]synthèse!CD$14+0.1),1,0)</f>
        <v>0</v>
      </c>
      <c r="CS69" s="316">
        <f>IF(AND('[1]BLOC PM'!$J140&gt;[1]synthèse!CE$14,'[1]BLOC PM'!$J140&lt;[1]synthèse!CE$14+0.1),1,0)</f>
        <v>0</v>
      </c>
      <c r="CT69" s="316">
        <f>IF(AND('[1]BLOC PM'!$J140&gt;[1]synthèse!CF$14,'[1]BLOC PM'!$J140&lt;[1]synthèse!CF$14+0.1),1,0)</f>
        <v>0</v>
      </c>
      <c r="CU69" s="316">
        <f>IF(AND('[1]BLOC PM'!$J140&gt;[1]synthèse!CG$14,'[1]BLOC PM'!$J140&lt;[1]synthèse!CG$14+0.1),1,0)</f>
        <v>0</v>
      </c>
      <c r="CV69" s="316">
        <f>IF(AND('[1]BLOC PM'!$J140&gt;[1]synthèse!CH$14,'[1]BLOC PM'!$J140&lt;[1]synthèse!CH$14+0.1),1,0)</f>
        <v>0</v>
      </c>
      <c r="CW69" s="316">
        <f>IF(AND('[1]BLOC PM'!$J140&gt;[1]synthèse!CI$14,'[1]BLOC PM'!$J140&lt;[1]synthèse!CI$14+0.1),1,0)</f>
        <v>0</v>
      </c>
      <c r="CX69" s="316">
        <f>IF(AND('[1]BLOC PM'!$J140&gt;[1]synthèse!CJ$14,'[1]BLOC PM'!$J140&lt;[1]synthèse!CJ$14+0.1),1,0)</f>
        <v>0</v>
      </c>
      <c r="CY69" s="316">
        <f>IF(AND('[1]BLOC PM'!$J140&gt;[1]synthèse!CK$14,'[1]BLOC PM'!$J140&lt;[1]synthèse!CK$14+0.1),1,0)</f>
        <v>0</v>
      </c>
    </row>
    <row r="70" spans="1:103" ht="12.6" customHeight="1" x14ac:dyDescent="0.2">
      <c r="A70" s="332"/>
      <c r="B70" s="333"/>
      <c r="C70" s="333"/>
      <c r="D70" s="333"/>
      <c r="E70" s="333"/>
      <c r="F70" s="334"/>
      <c r="G70" s="332"/>
      <c r="H70" s="335"/>
      <c r="I70" s="332"/>
      <c r="J70" s="338"/>
      <c r="K70" s="334"/>
      <c r="L70" s="340"/>
      <c r="M70" s="354"/>
      <c r="N70" s="303"/>
      <c r="O70" s="303"/>
      <c r="P70" s="303"/>
      <c r="Q70" s="342"/>
      <c r="R70" s="303"/>
      <c r="S70" s="337"/>
      <c r="T70" s="181"/>
      <c r="U70" s="146"/>
      <c r="V70" s="314"/>
      <c r="W70" s="314"/>
      <c r="X70" s="146"/>
      <c r="Y70" s="146"/>
      <c r="Z70" s="311"/>
      <c r="AA70" s="317"/>
      <c r="AB70" s="312"/>
      <c r="AC70" s="312"/>
      <c r="AU70" s="316" t="str">
        <f>IF('[1]BLOC PM'!A141&lt;&gt;"",'[1]BLOC PM'!A141,"")</f>
        <v/>
      </c>
      <c r="AV70" s="316">
        <f>IF(AND('[1]BLOC PM'!$J141&gt;[1]synthèse!AH$14,'[1]BLOC PM'!$J141&lt;[1]synthèse!AH$14+0.1),1,0)</f>
        <v>0</v>
      </c>
      <c r="AW70" s="316">
        <f>IF(AND('[1]BLOC PM'!$J141&gt;[1]synthèse!AI$14,'[1]BLOC PM'!$J141&lt;[1]synthèse!AI$14+0.1),1,0)</f>
        <v>0</v>
      </c>
      <c r="AX70" s="316">
        <f>IF(AND('[1]BLOC PM'!$J141&gt;[1]synthèse!AJ$14,'[1]BLOC PM'!$J141&lt;[1]synthèse!AJ$14+0.1),1,0)</f>
        <v>0</v>
      </c>
      <c r="AY70" s="316">
        <f>IF(AND('[1]BLOC PM'!$J141&gt;[1]synthèse!AK$14,'[1]BLOC PM'!$J141&lt;[1]synthèse!AK$14+0.1),1,0)</f>
        <v>0</v>
      </c>
      <c r="AZ70" s="316">
        <f>IF(AND('[1]BLOC PM'!$J141&gt;[1]synthèse!AL$14,'[1]BLOC PM'!$J141&lt;[1]synthèse!AL$14+0.1),1,0)</f>
        <v>0</v>
      </c>
      <c r="BA70" s="316">
        <f>IF(AND('[1]BLOC PM'!$J141&gt;[1]synthèse!AM$14,'[1]BLOC PM'!$J141&lt;[1]synthèse!AM$14+0.1),1,0)</f>
        <v>0</v>
      </c>
      <c r="BB70" s="316">
        <f>IF(AND('[1]BLOC PM'!$J141&gt;[1]synthèse!AN$14,'[1]BLOC PM'!$J141&lt;[1]synthèse!AN$14+0.1),1,0)</f>
        <v>0</v>
      </c>
      <c r="BC70" s="316">
        <f>IF(AND('[1]BLOC PM'!$J141&gt;[1]synthèse!AO$14,'[1]BLOC PM'!$J141&lt;[1]synthèse!AO$14+0.1),1,0)</f>
        <v>0</v>
      </c>
      <c r="BD70" s="316">
        <f>IF(AND('[1]BLOC PM'!$J141&gt;[1]synthèse!AP$14,'[1]BLOC PM'!$J141&lt;[1]synthèse!AP$14+0.1),1,0)</f>
        <v>0</v>
      </c>
      <c r="BE70" s="316">
        <f>IF(AND('[1]BLOC PM'!$J141&gt;[1]synthèse!AQ$14,'[1]BLOC PM'!$J141&lt;[1]synthèse!AQ$14+0.1),1,0)</f>
        <v>0</v>
      </c>
      <c r="BF70" s="316">
        <f>IF(AND('[1]BLOC PM'!$J141&gt;[1]synthèse!AR$14,'[1]BLOC PM'!$J141&lt;[1]synthèse!AR$14+0.1),1,0)</f>
        <v>0</v>
      </c>
      <c r="BG70" s="316">
        <f>IF(AND('[1]BLOC PM'!$J141&gt;[1]synthèse!AS$14,'[1]BLOC PM'!$J141&lt;[1]synthèse!AS$14+0.1),1,0)</f>
        <v>0</v>
      </c>
      <c r="BH70" s="316">
        <f>IF(AND('[1]BLOC PM'!$J141&gt;[1]synthèse!AT$14,'[1]BLOC PM'!$J141&lt;[1]synthèse!AT$14+0.1),1,0)</f>
        <v>0</v>
      </c>
      <c r="BI70" s="316">
        <f>IF(AND('[1]BLOC PM'!$J141&gt;[1]synthèse!AU$14,'[1]BLOC PM'!$J141&lt;[1]synthèse!AU$14+0.1),1,0)</f>
        <v>0</v>
      </c>
      <c r="BJ70" s="316">
        <f>IF(AND('[1]BLOC PM'!$J141&gt;[1]synthèse!AV$14,'[1]BLOC PM'!$J141&lt;[1]synthèse!AV$14+0.1),1,0)</f>
        <v>0</v>
      </c>
      <c r="BK70" s="316">
        <f>IF(AND('[1]BLOC PM'!$J141&gt;[1]synthèse!AW$14,'[1]BLOC PM'!$J141&lt;[1]synthèse!AW$14+0.1),1,0)</f>
        <v>0</v>
      </c>
      <c r="BL70" s="316">
        <f>IF(AND('[1]BLOC PM'!$J141&gt;[1]synthèse!AX$14,'[1]BLOC PM'!$J141&lt;[1]synthèse!AX$14+0.1),1,0)</f>
        <v>0</v>
      </c>
      <c r="BM70" s="316">
        <f>IF(AND('[1]BLOC PM'!$J141&gt;[1]synthèse!AY$14,'[1]BLOC PM'!$J141&lt;[1]synthèse!AY$14+0.1),1,0)</f>
        <v>0</v>
      </c>
      <c r="BN70" s="316">
        <f>IF(AND('[1]BLOC PM'!$J141&gt;[1]synthèse!AZ$14,'[1]BLOC PM'!$J141&lt;[1]synthèse!AZ$14+0.1),1,0)</f>
        <v>0</v>
      </c>
      <c r="BO70" s="316">
        <f>IF(AND('[1]BLOC PM'!$J141&gt;[1]synthèse!BA$14,'[1]BLOC PM'!$J141&lt;[1]synthèse!BA$14+0.1),1,0)</f>
        <v>0</v>
      </c>
      <c r="BP70" s="316">
        <f>IF(AND('[1]BLOC PM'!$J141&gt;[1]synthèse!BB$14,'[1]BLOC PM'!$J141&lt;[1]synthèse!BB$14+0.1),1,0)</f>
        <v>0</v>
      </c>
      <c r="BQ70" s="316">
        <f>IF(AND('[1]BLOC PM'!$J141&gt;[1]synthèse!BC$14,'[1]BLOC PM'!$J141&lt;[1]synthèse!BC$14+0.1),1,0)</f>
        <v>0</v>
      </c>
      <c r="BR70" s="316">
        <f>IF(AND('[1]BLOC PM'!$J141&gt;[1]synthèse!BD$14,'[1]BLOC PM'!$J141&lt;[1]synthèse!BD$14+0.1),1,0)</f>
        <v>0</v>
      </c>
      <c r="BS70" s="316">
        <f>IF(AND('[1]BLOC PM'!$J141&gt;[1]synthèse!BE$14,'[1]BLOC PM'!$J141&lt;[1]synthèse!BE$14+0.1),1,0)</f>
        <v>0</v>
      </c>
      <c r="BT70" s="316">
        <f>IF(AND('[1]BLOC PM'!$J141&gt;[1]synthèse!BF$14,'[1]BLOC PM'!$J141&lt;[1]synthèse!BF$14+0.1),1,0)</f>
        <v>0</v>
      </c>
      <c r="BU70" s="316">
        <f>IF(AND('[1]BLOC PM'!$J141&gt;[1]synthèse!BG$14,'[1]BLOC PM'!$J141&lt;[1]synthèse!BG$14+0.1),1,0)</f>
        <v>0</v>
      </c>
      <c r="BV70" s="316">
        <f>IF(AND('[1]BLOC PM'!$J141&gt;[1]synthèse!BH$14,'[1]BLOC PM'!$J141&lt;[1]synthèse!BH$14+0.1),1,0)</f>
        <v>0</v>
      </c>
      <c r="BW70" s="316">
        <f>IF(AND('[1]BLOC PM'!$J141&gt;[1]synthèse!BI$14,'[1]BLOC PM'!$J141&lt;[1]synthèse!BI$14+0.1),1,0)</f>
        <v>0</v>
      </c>
      <c r="BX70" s="316">
        <f>IF(AND('[1]BLOC PM'!$J141&gt;[1]synthèse!BJ$14,'[1]BLOC PM'!$J141&lt;[1]synthèse!BJ$14+0.1),1,0)</f>
        <v>0</v>
      </c>
      <c r="BY70" s="316">
        <f>IF(AND('[1]BLOC PM'!$J141&gt;[1]synthèse!BK$14,'[1]BLOC PM'!$J141&lt;[1]synthèse!BK$14+0.1),1,0)</f>
        <v>0</v>
      </c>
      <c r="BZ70" s="316">
        <f>IF(AND('[1]BLOC PM'!$J141&gt;[1]synthèse!BL$14,'[1]BLOC PM'!$J141&lt;[1]synthèse!BL$14+0.1),1,0)</f>
        <v>0</v>
      </c>
      <c r="CA70" s="316">
        <f>IF(AND('[1]BLOC PM'!$J141&gt;[1]synthèse!BM$14,'[1]BLOC PM'!$J141&lt;[1]synthèse!BM$14+0.1),1,0)</f>
        <v>0</v>
      </c>
      <c r="CB70" s="316">
        <f>IF(AND('[1]BLOC PM'!$J141&gt;[1]synthèse!BN$14,'[1]BLOC PM'!$J141&lt;[1]synthèse!BN$14+0.1),1,0)</f>
        <v>0</v>
      </c>
      <c r="CC70" s="316">
        <f>IF(AND('[1]BLOC PM'!$J141&gt;[1]synthèse!BO$14,'[1]BLOC PM'!$J141&lt;[1]synthèse!BO$14+0.1),1,0)</f>
        <v>0</v>
      </c>
      <c r="CD70" s="316">
        <f>IF(AND('[1]BLOC PM'!$J141&gt;[1]synthèse!BP$14,'[1]BLOC PM'!$J141&lt;[1]synthèse!BP$14+0.1),1,0)</f>
        <v>0</v>
      </c>
      <c r="CE70" s="316">
        <f>IF(AND('[1]BLOC PM'!$J141&gt;[1]synthèse!BQ$14,'[1]BLOC PM'!$J141&lt;[1]synthèse!BQ$14+0.1),1,0)</f>
        <v>0</v>
      </c>
      <c r="CF70" s="316">
        <f>IF(AND('[1]BLOC PM'!$J141&gt;[1]synthèse!BR$14,'[1]BLOC PM'!$J141&lt;[1]synthèse!BR$14+0.1),1,0)</f>
        <v>0</v>
      </c>
      <c r="CG70" s="316">
        <f>IF(AND('[1]BLOC PM'!$J141&gt;[1]synthèse!BS$14,'[1]BLOC PM'!$J141&lt;[1]synthèse!BS$14+0.1),1,0)</f>
        <v>0</v>
      </c>
      <c r="CH70" s="316">
        <f>IF(AND('[1]BLOC PM'!$J141&gt;[1]synthèse!BT$14,'[1]BLOC PM'!$J141&lt;[1]synthèse!BT$14+0.1),1,0)</f>
        <v>0</v>
      </c>
      <c r="CI70" s="316">
        <f>IF(AND('[1]BLOC PM'!$J141&gt;[1]synthèse!BU$14,'[1]BLOC PM'!$J141&lt;[1]synthèse!BU$14+0.1),1,0)</f>
        <v>0</v>
      </c>
      <c r="CJ70" s="316">
        <f>IF(AND('[1]BLOC PM'!$J141&gt;[1]synthèse!BV$14,'[1]BLOC PM'!$J141&lt;[1]synthèse!BV$14+0.1),1,0)</f>
        <v>0</v>
      </c>
      <c r="CK70" s="316">
        <f>IF(AND('[1]BLOC PM'!$J141&gt;[1]synthèse!BW$14,'[1]BLOC PM'!$J141&lt;[1]synthèse!BW$14+0.1),1,0)</f>
        <v>0</v>
      </c>
      <c r="CL70" s="316">
        <f>IF(AND('[1]BLOC PM'!$J141&gt;[1]synthèse!BX$14,'[1]BLOC PM'!$J141&lt;[1]synthèse!BX$14+0.1),1,0)</f>
        <v>0</v>
      </c>
      <c r="CM70" s="316">
        <f>IF(AND('[1]BLOC PM'!$J141&gt;[1]synthèse!BY$14,'[1]BLOC PM'!$J141&lt;[1]synthèse!BY$14+0.1),1,0)</f>
        <v>0</v>
      </c>
      <c r="CN70" s="316">
        <f>IF(AND('[1]BLOC PM'!$J141&gt;[1]synthèse!BZ$14,'[1]BLOC PM'!$J141&lt;[1]synthèse!BZ$14+0.1),1,0)</f>
        <v>0</v>
      </c>
      <c r="CO70" s="316">
        <f>IF(AND('[1]BLOC PM'!$J141&gt;[1]synthèse!CA$14,'[1]BLOC PM'!$J141&lt;[1]synthèse!CA$14+0.1),1,0)</f>
        <v>0</v>
      </c>
      <c r="CP70" s="316">
        <f>IF(AND('[1]BLOC PM'!$J141&gt;[1]synthèse!CB$14,'[1]BLOC PM'!$J141&lt;[1]synthèse!CB$14+0.1),1,0)</f>
        <v>0</v>
      </c>
      <c r="CQ70" s="316">
        <f>IF(AND('[1]BLOC PM'!$J141&gt;[1]synthèse!CC$14,'[1]BLOC PM'!$J141&lt;[1]synthèse!CC$14+0.1),1,0)</f>
        <v>0</v>
      </c>
      <c r="CR70" s="316">
        <f>IF(AND('[1]BLOC PM'!$J141&gt;[1]synthèse!CD$14,'[1]BLOC PM'!$J141&lt;[1]synthèse!CD$14+0.1),1,0)</f>
        <v>0</v>
      </c>
      <c r="CS70" s="316">
        <f>IF(AND('[1]BLOC PM'!$J141&gt;[1]synthèse!CE$14,'[1]BLOC PM'!$J141&lt;[1]synthèse!CE$14+0.1),1,0)</f>
        <v>0</v>
      </c>
      <c r="CT70" s="316">
        <f>IF(AND('[1]BLOC PM'!$J141&gt;[1]synthèse!CF$14,'[1]BLOC PM'!$J141&lt;[1]synthèse!CF$14+0.1),1,0)</f>
        <v>0</v>
      </c>
      <c r="CU70" s="316">
        <f>IF(AND('[1]BLOC PM'!$J141&gt;[1]synthèse!CG$14,'[1]BLOC PM'!$J141&lt;[1]synthèse!CG$14+0.1),1,0)</f>
        <v>0</v>
      </c>
      <c r="CV70" s="316">
        <f>IF(AND('[1]BLOC PM'!$J141&gt;[1]synthèse!CH$14,'[1]BLOC PM'!$J141&lt;[1]synthèse!CH$14+0.1),1,0)</f>
        <v>0</v>
      </c>
      <c r="CW70" s="316">
        <f>IF(AND('[1]BLOC PM'!$J141&gt;[1]synthèse!CI$14,'[1]BLOC PM'!$J141&lt;[1]synthèse!CI$14+0.1),1,0)</f>
        <v>0</v>
      </c>
      <c r="CX70" s="316">
        <f>IF(AND('[1]BLOC PM'!$J141&gt;[1]synthèse!CJ$14,'[1]BLOC PM'!$J141&lt;[1]synthèse!CJ$14+0.1),1,0)</f>
        <v>0</v>
      </c>
      <c r="CY70" s="316">
        <f>IF(AND('[1]BLOC PM'!$J141&gt;[1]synthèse!CK$14,'[1]BLOC PM'!$J141&lt;[1]synthèse!CK$14+0.1),1,0)</f>
        <v>0</v>
      </c>
    </row>
    <row r="71" spans="1:103" ht="12.6" customHeight="1" x14ac:dyDescent="0.2">
      <c r="A71" s="332"/>
      <c r="B71" s="333"/>
      <c r="C71" s="333"/>
      <c r="D71" s="333"/>
      <c r="E71" s="333"/>
      <c r="F71" s="334"/>
      <c r="G71" s="332"/>
      <c r="H71" s="335"/>
      <c r="I71" s="332"/>
      <c r="J71" s="338"/>
      <c r="K71" s="334"/>
      <c r="L71" s="340"/>
      <c r="M71" s="354"/>
      <c r="N71" s="303"/>
      <c r="O71" s="303"/>
      <c r="P71" s="303"/>
      <c r="Q71" s="342"/>
      <c r="R71" s="303"/>
      <c r="S71" s="337"/>
      <c r="T71" s="181"/>
      <c r="U71" s="146"/>
      <c r="V71" s="314"/>
      <c r="W71" s="314"/>
      <c r="X71" s="146"/>
      <c r="Y71" s="146"/>
      <c r="Z71" s="311"/>
      <c r="AA71" s="317"/>
      <c r="AB71" s="312"/>
      <c r="AC71" s="312"/>
      <c r="AU71" s="316" t="str">
        <f>IF('[1]BLOC PM'!A142&lt;&gt;"",'[1]BLOC PM'!A142,"")</f>
        <v/>
      </c>
      <c r="AV71" s="316">
        <f>IF(AND('[1]BLOC PM'!$J142&gt;[1]synthèse!AH$14,'[1]BLOC PM'!$J142&lt;[1]synthèse!AH$14+0.1),1,0)</f>
        <v>0</v>
      </c>
      <c r="AW71" s="316">
        <f>IF(AND('[1]BLOC PM'!$J142&gt;[1]synthèse!AI$14,'[1]BLOC PM'!$J142&lt;[1]synthèse!AI$14+0.1),1,0)</f>
        <v>0</v>
      </c>
      <c r="AX71" s="316">
        <f>IF(AND('[1]BLOC PM'!$J142&gt;[1]synthèse!AJ$14,'[1]BLOC PM'!$J142&lt;[1]synthèse!AJ$14+0.1),1,0)</f>
        <v>0</v>
      </c>
      <c r="AY71" s="316">
        <f>IF(AND('[1]BLOC PM'!$J142&gt;[1]synthèse!AK$14,'[1]BLOC PM'!$J142&lt;[1]synthèse!AK$14+0.1),1,0)</f>
        <v>0</v>
      </c>
      <c r="AZ71" s="316">
        <f>IF(AND('[1]BLOC PM'!$J142&gt;[1]synthèse!AL$14,'[1]BLOC PM'!$J142&lt;[1]synthèse!AL$14+0.1),1,0)</f>
        <v>0</v>
      </c>
      <c r="BA71" s="316">
        <f>IF(AND('[1]BLOC PM'!$J142&gt;[1]synthèse!AM$14,'[1]BLOC PM'!$J142&lt;[1]synthèse!AM$14+0.1),1,0)</f>
        <v>0</v>
      </c>
      <c r="BB71" s="316">
        <f>IF(AND('[1]BLOC PM'!$J142&gt;[1]synthèse!AN$14,'[1]BLOC PM'!$J142&lt;[1]synthèse!AN$14+0.1),1,0)</f>
        <v>0</v>
      </c>
      <c r="BC71" s="316">
        <f>IF(AND('[1]BLOC PM'!$J142&gt;[1]synthèse!AO$14,'[1]BLOC PM'!$J142&lt;[1]synthèse!AO$14+0.1),1,0)</f>
        <v>0</v>
      </c>
      <c r="BD71" s="316">
        <f>IF(AND('[1]BLOC PM'!$J142&gt;[1]synthèse!AP$14,'[1]BLOC PM'!$J142&lt;[1]synthèse!AP$14+0.1),1,0)</f>
        <v>0</v>
      </c>
      <c r="BE71" s="316">
        <f>IF(AND('[1]BLOC PM'!$J142&gt;[1]synthèse!AQ$14,'[1]BLOC PM'!$J142&lt;[1]synthèse!AQ$14+0.1),1,0)</f>
        <v>0</v>
      </c>
      <c r="BF71" s="316">
        <f>IF(AND('[1]BLOC PM'!$J142&gt;[1]synthèse!AR$14,'[1]BLOC PM'!$J142&lt;[1]synthèse!AR$14+0.1),1,0)</f>
        <v>0</v>
      </c>
      <c r="BG71" s="316">
        <f>IF(AND('[1]BLOC PM'!$J142&gt;[1]synthèse!AS$14,'[1]BLOC PM'!$J142&lt;[1]synthèse!AS$14+0.1),1,0)</f>
        <v>0</v>
      </c>
      <c r="BH71" s="316">
        <f>IF(AND('[1]BLOC PM'!$J142&gt;[1]synthèse!AT$14,'[1]BLOC PM'!$J142&lt;[1]synthèse!AT$14+0.1),1,0)</f>
        <v>0</v>
      </c>
      <c r="BI71" s="316">
        <f>IF(AND('[1]BLOC PM'!$J142&gt;[1]synthèse!AU$14,'[1]BLOC PM'!$J142&lt;[1]synthèse!AU$14+0.1),1,0)</f>
        <v>0</v>
      </c>
      <c r="BJ71" s="316">
        <f>IF(AND('[1]BLOC PM'!$J142&gt;[1]synthèse!AV$14,'[1]BLOC PM'!$J142&lt;[1]synthèse!AV$14+0.1),1,0)</f>
        <v>0</v>
      </c>
      <c r="BK71" s="316">
        <f>IF(AND('[1]BLOC PM'!$J142&gt;[1]synthèse!AW$14,'[1]BLOC PM'!$J142&lt;[1]synthèse!AW$14+0.1),1,0)</f>
        <v>0</v>
      </c>
      <c r="BL71" s="316">
        <f>IF(AND('[1]BLOC PM'!$J142&gt;[1]synthèse!AX$14,'[1]BLOC PM'!$J142&lt;[1]synthèse!AX$14+0.1),1,0)</f>
        <v>0</v>
      </c>
      <c r="BM71" s="316">
        <f>IF(AND('[1]BLOC PM'!$J142&gt;[1]synthèse!AY$14,'[1]BLOC PM'!$J142&lt;[1]synthèse!AY$14+0.1),1,0)</f>
        <v>0</v>
      </c>
      <c r="BN71" s="316">
        <f>IF(AND('[1]BLOC PM'!$J142&gt;[1]synthèse!AZ$14,'[1]BLOC PM'!$J142&lt;[1]synthèse!AZ$14+0.1),1,0)</f>
        <v>0</v>
      </c>
      <c r="BO71" s="316">
        <f>IF(AND('[1]BLOC PM'!$J142&gt;[1]synthèse!BA$14,'[1]BLOC PM'!$J142&lt;[1]synthèse!BA$14+0.1),1,0)</f>
        <v>0</v>
      </c>
      <c r="BP71" s="316">
        <f>IF(AND('[1]BLOC PM'!$J142&gt;[1]synthèse!BB$14,'[1]BLOC PM'!$J142&lt;[1]synthèse!BB$14+0.1),1,0)</f>
        <v>0</v>
      </c>
      <c r="BQ71" s="316">
        <f>IF(AND('[1]BLOC PM'!$J142&gt;[1]synthèse!BC$14,'[1]BLOC PM'!$J142&lt;[1]synthèse!BC$14+0.1),1,0)</f>
        <v>0</v>
      </c>
      <c r="BR71" s="316">
        <f>IF(AND('[1]BLOC PM'!$J142&gt;[1]synthèse!BD$14,'[1]BLOC PM'!$J142&lt;[1]synthèse!BD$14+0.1),1,0)</f>
        <v>0</v>
      </c>
      <c r="BS71" s="316">
        <f>IF(AND('[1]BLOC PM'!$J142&gt;[1]synthèse!BE$14,'[1]BLOC PM'!$J142&lt;[1]synthèse!BE$14+0.1),1,0)</f>
        <v>0</v>
      </c>
      <c r="BT71" s="316">
        <f>IF(AND('[1]BLOC PM'!$J142&gt;[1]synthèse!BF$14,'[1]BLOC PM'!$J142&lt;[1]synthèse!BF$14+0.1),1,0)</f>
        <v>0</v>
      </c>
      <c r="BU71" s="316">
        <f>IF(AND('[1]BLOC PM'!$J142&gt;[1]synthèse!BG$14,'[1]BLOC PM'!$J142&lt;[1]synthèse!BG$14+0.1),1,0)</f>
        <v>0</v>
      </c>
      <c r="BV71" s="316">
        <f>IF(AND('[1]BLOC PM'!$J142&gt;[1]synthèse!BH$14,'[1]BLOC PM'!$J142&lt;[1]synthèse!BH$14+0.1),1,0)</f>
        <v>0</v>
      </c>
      <c r="BW71" s="316">
        <f>IF(AND('[1]BLOC PM'!$J142&gt;[1]synthèse!BI$14,'[1]BLOC PM'!$J142&lt;[1]synthèse!BI$14+0.1),1,0)</f>
        <v>0</v>
      </c>
      <c r="BX71" s="316">
        <f>IF(AND('[1]BLOC PM'!$J142&gt;[1]synthèse!BJ$14,'[1]BLOC PM'!$J142&lt;[1]synthèse!BJ$14+0.1),1,0)</f>
        <v>0</v>
      </c>
      <c r="BY71" s="316">
        <f>IF(AND('[1]BLOC PM'!$J142&gt;[1]synthèse!BK$14,'[1]BLOC PM'!$J142&lt;[1]synthèse!BK$14+0.1),1,0)</f>
        <v>0</v>
      </c>
      <c r="BZ71" s="316">
        <f>IF(AND('[1]BLOC PM'!$J142&gt;[1]synthèse!BL$14,'[1]BLOC PM'!$J142&lt;[1]synthèse!BL$14+0.1),1,0)</f>
        <v>0</v>
      </c>
      <c r="CA71" s="316">
        <f>IF(AND('[1]BLOC PM'!$J142&gt;[1]synthèse!BM$14,'[1]BLOC PM'!$J142&lt;[1]synthèse!BM$14+0.1),1,0)</f>
        <v>0</v>
      </c>
      <c r="CB71" s="316">
        <f>IF(AND('[1]BLOC PM'!$J142&gt;[1]synthèse!BN$14,'[1]BLOC PM'!$J142&lt;[1]synthèse!BN$14+0.1),1,0)</f>
        <v>0</v>
      </c>
      <c r="CC71" s="316">
        <f>IF(AND('[1]BLOC PM'!$J142&gt;[1]synthèse!BO$14,'[1]BLOC PM'!$J142&lt;[1]synthèse!BO$14+0.1),1,0)</f>
        <v>0</v>
      </c>
      <c r="CD71" s="316">
        <f>IF(AND('[1]BLOC PM'!$J142&gt;[1]synthèse!BP$14,'[1]BLOC PM'!$J142&lt;[1]synthèse!BP$14+0.1),1,0)</f>
        <v>0</v>
      </c>
      <c r="CE71" s="316">
        <f>IF(AND('[1]BLOC PM'!$J142&gt;[1]synthèse!BQ$14,'[1]BLOC PM'!$J142&lt;[1]synthèse!BQ$14+0.1),1,0)</f>
        <v>0</v>
      </c>
      <c r="CF71" s="316">
        <f>IF(AND('[1]BLOC PM'!$J142&gt;[1]synthèse!BR$14,'[1]BLOC PM'!$J142&lt;[1]synthèse!BR$14+0.1),1,0)</f>
        <v>0</v>
      </c>
      <c r="CG71" s="316">
        <f>IF(AND('[1]BLOC PM'!$J142&gt;[1]synthèse!BS$14,'[1]BLOC PM'!$J142&lt;[1]synthèse!BS$14+0.1),1,0)</f>
        <v>0</v>
      </c>
      <c r="CH71" s="316">
        <f>IF(AND('[1]BLOC PM'!$J142&gt;[1]synthèse!BT$14,'[1]BLOC PM'!$J142&lt;[1]synthèse!BT$14+0.1),1,0)</f>
        <v>0</v>
      </c>
      <c r="CI71" s="316">
        <f>IF(AND('[1]BLOC PM'!$J142&gt;[1]synthèse!BU$14,'[1]BLOC PM'!$J142&lt;[1]synthèse!BU$14+0.1),1,0)</f>
        <v>0</v>
      </c>
      <c r="CJ71" s="316">
        <f>IF(AND('[1]BLOC PM'!$J142&gt;[1]synthèse!BV$14,'[1]BLOC PM'!$J142&lt;[1]synthèse!BV$14+0.1),1,0)</f>
        <v>0</v>
      </c>
      <c r="CK71" s="316">
        <f>IF(AND('[1]BLOC PM'!$J142&gt;[1]synthèse!BW$14,'[1]BLOC PM'!$J142&lt;[1]synthèse!BW$14+0.1),1,0)</f>
        <v>0</v>
      </c>
      <c r="CL71" s="316">
        <f>IF(AND('[1]BLOC PM'!$J142&gt;[1]synthèse!BX$14,'[1]BLOC PM'!$J142&lt;[1]synthèse!BX$14+0.1),1,0)</f>
        <v>0</v>
      </c>
      <c r="CM71" s="316">
        <f>IF(AND('[1]BLOC PM'!$J142&gt;[1]synthèse!BY$14,'[1]BLOC PM'!$J142&lt;[1]synthèse!BY$14+0.1),1,0)</f>
        <v>0</v>
      </c>
      <c r="CN71" s="316">
        <f>IF(AND('[1]BLOC PM'!$J142&gt;[1]synthèse!BZ$14,'[1]BLOC PM'!$J142&lt;[1]synthèse!BZ$14+0.1),1,0)</f>
        <v>0</v>
      </c>
      <c r="CO71" s="316">
        <f>IF(AND('[1]BLOC PM'!$J142&gt;[1]synthèse!CA$14,'[1]BLOC PM'!$J142&lt;[1]synthèse!CA$14+0.1),1,0)</f>
        <v>0</v>
      </c>
      <c r="CP71" s="316">
        <f>IF(AND('[1]BLOC PM'!$J142&gt;[1]synthèse!CB$14,'[1]BLOC PM'!$J142&lt;[1]synthèse!CB$14+0.1),1,0)</f>
        <v>0</v>
      </c>
      <c r="CQ71" s="316">
        <f>IF(AND('[1]BLOC PM'!$J142&gt;[1]synthèse!CC$14,'[1]BLOC PM'!$J142&lt;[1]synthèse!CC$14+0.1),1,0)</f>
        <v>0</v>
      </c>
      <c r="CR71" s="316">
        <f>IF(AND('[1]BLOC PM'!$J142&gt;[1]synthèse!CD$14,'[1]BLOC PM'!$J142&lt;[1]synthèse!CD$14+0.1),1,0)</f>
        <v>0</v>
      </c>
      <c r="CS71" s="316">
        <f>IF(AND('[1]BLOC PM'!$J142&gt;[1]synthèse!CE$14,'[1]BLOC PM'!$J142&lt;[1]synthèse!CE$14+0.1),1,0)</f>
        <v>0</v>
      </c>
      <c r="CT71" s="316">
        <f>IF(AND('[1]BLOC PM'!$J142&gt;[1]synthèse!CF$14,'[1]BLOC PM'!$J142&lt;[1]synthèse!CF$14+0.1),1,0)</f>
        <v>0</v>
      </c>
      <c r="CU71" s="316">
        <f>IF(AND('[1]BLOC PM'!$J142&gt;[1]synthèse!CG$14,'[1]BLOC PM'!$J142&lt;[1]synthèse!CG$14+0.1),1,0)</f>
        <v>0</v>
      </c>
      <c r="CV71" s="316">
        <f>IF(AND('[1]BLOC PM'!$J142&gt;[1]synthèse!CH$14,'[1]BLOC PM'!$J142&lt;[1]synthèse!CH$14+0.1),1,0)</f>
        <v>0</v>
      </c>
      <c r="CW71" s="316">
        <f>IF(AND('[1]BLOC PM'!$J142&gt;[1]synthèse!CI$14,'[1]BLOC PM'!$J142&lt;[1]synthèse!CI$14+0.1),1,0)</f>
        <v>0</v>
      </c>
      <c r="CX71" s="316">
        <f>IF(AND('[1]BLOC PM'!$J142&gt;[1]synthèse!CJ$14,'[1]BLOC PM'!$J142&lt;[1]synthèse!CJ$14+0.1),1,0)</f>
        <v>0</v>
      </c>
      <c r="CY71" s="316">
        <f>IF(AND('[1]BLOC PM'!$J142&gt;[1]synthèse!CK$14,'[1]BLOC PM'!$J142&lt;[1]synthèse!CK$14+0.1),1,0)</f>
        <v>0</v>
      </c>
    </row>
    <row r="72" spans="1:103" s="312" customFormat="1" ht="12.6" customHeight="1" x14ac:dyDescent="0.2">
      <c r="A72" s="332"/>
      <c r="B72" s="333"/>
      <c r="C72" s="333"/>
      <c r="D72" s="333"/>
      <c r="E72" s="333"/>
      <c r="F72" s="334"/>
      <c r="G72" s="332"/>
      <c r="H72" s="335"/>
      <c r="I72" s="332"/>
      <c r="J72" s="338"/>
      <c r="K72" s="334"/>
      <c r="L72" s="340"/>
      <c r="M72" s="354"/>
      <c r="N72" s="303"/>
      <c r="O72" s="303"/>
      <c r="P72" s="303"/>
      <c r="Q72" s="342"/>
      <c r="R72" s="303"/>
      <c r="S72" s="337"/>
      <c r="T72" s="181"/>
      <c r="U72" s="146"/>
      <c r="V72" s="314"/>
      <c r="W72" s="314"/>
      <c r="X72" s="146"/>
      <c r="Y72" s="146"/>
      <c r="Z72" s="311"/>
      <c r="AA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  <c r="BF72" s="317"/>
      <c r="BG72" s="317"/>
      <c r="BH72" s="317"/>
      <c r="BI72" s="317"/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7"/>
      <c r="BW72" s="317"/>
      <c r="BX72" s="317"/>
      <c r="BY72" s="317"/>
      <c r="BZ72" s="317"/>
      <c r="CA72" s="317"/>
      <c r="CB72" s="317"/>
      <c r="CC72" s="317"/>
      <c r="CD72" s="317"/>
      <c r="CE72" s="317"/>
      <c r="CF72" s="317"/>
      <c r="CG72" s="317"/>
      <c r="CH72" s="317"/>
      <c r="CI72" s="317"/>
      <c r="CJ72" s="317"/>
      <c r="CK72" s="317"/>
      <c r="CL72" s="317"/>
      <c r="CM72" s="317"/>
      <c r="CN72" s="317"/>
      <c r="CO72" s="317"/>
      <c r="CP72" s="317"/>
      <c r="CQ72" s="317"/>
      <c r="CR72" s="317"/>
      <c r="CS72" s="317"/>
      <c r="CT72" s="317"/>
      <c r="CU72" s="317"/>
      <c r="CV72" s="317"/>
      <c r="CW72" s="317"/>
      <c r="CX72" s="317"/>
      <c r="CY72" s="317"/>
    </row>
    <row r="73" spans="1:103" s="312" customFormat="1" ht="12.6" customHeight="1" x14ac:dyDescent="0.2">
      <c r="A73" s="332"/>
      <c r="B73" s="333"/>
      <c r="C73" s="333"/>
      <c r="D73" s="333"/>
      <c r="E73" s="333"/>
      <c r="F73" s="334"/>
      <c r="G73" s="332"/>
      <c r="H73" s="335"/>
      <c r="I73" s="332"/>
      <c r="J73" s="338"/>
      <c r="K73" s="334"/>
      <c r="L73" s="340"/>
      <c r="M73" s="354"/>
      <c r="N73" s="303"/>
      <c r="O73" s="303"/>
      <c r="P73" s="303"/>
      <c r="Q73" s="342"/>
      <c r="R73" s="303"/>
      <c r="S73" s="337"/>
      <c r="T73" s="181"/>
      <c r="U73" s="146"/>
      <c r="V73" s="314"/>
      <c r="W73" s="314"/>
      <c r="X73" s="146"/>
      <c r="Y73" s="146"/>
      <c r="Z73" s="311"/>
      <c r="AA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7"/>
      <c r="BL73" s="317"/>
      <c r="BM73" s="317"/>
      <c r="BN73" s="317"/>
      <c r="BO73" s="317"/>
      <c r="BP73" s="317"/>
      <c r="BQ73" s="317"/>
      <c r="BR73" s="317"/>
      <c r="BS73" s="317"/>
      <c r="BT73" s="317"/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7"/>
      <c r="CJ73" s="317"/>
      <c r="CK73" s="317"/>
      <c r="CL73" s="317"/>
      <c r="CM73" s="317"/>
      <c r="CN73" s="317"/>
      <c r="CO73" s="317"/>
      <c r="CP73" s="317"/>
      <c r="CQ73" s="317"/>
      <c r="CR73" s="317"/>
      <c r="CS73" s="317"/>
      <c r="CT73" s="317"/>
      <c r="CU73" s="317"/>
      <c r="CV73" s="317"/>
      <c r="CW73" s="317"/>
      <c r="CX73" s="317"/>
      <c r="CY73" s="317"/>
    </row>
    <row r="74" spans="1:103" s="312" customFormat="1" ht="12.6" customHeight="1" x14ac:dyDescent="0.2">
      <c r="A74" s="332"/>
      <c r="B74" s="333"/>
      <c r="C74" s="333"/>
      <c r="D74" s="333"/>
      <c r="E74" s="333"/>
      <c r="F74" s="334"/>
      <c r="G74" s="332"/>
      <c r="H74" s="335"/>
      <c r="I74" s="332"/>
      <c r="J74" s="338"/>
      <c r="K74" s="334"/>
      <c r="L74" s="340"/>
      <c r="M74" s="354"/>
      <c r="N74" s="303"/>
      <c r="O74" s="303"/>
      <c r="P74" s="303"/>
      <c r="Q74" s="342"/>
      <c r="R74" s="303"/>
      <c r="S74" s="337"/>
      <c r="T74" s="181"/>
      <c r="U74" s="146"/>
      <c r="V74" s="314"/>
      <c r="W74" s="314"/>
      <c r="X74" s="146"/>
      <c r="Y74" s="146"/>
      <c r="Z74" s="311"/>
      <c r="AA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</row>
    <row r="75" spans="1:103" s="312" customFormat="1" ht="12.6" customHeight="1" x14ac:dyDescent="0.2">
      <c r="A75" s="332"/>
      <c r="B75" s="333"/>
      <c r="C75" s="333"/>
      <c r="D75" s="333"/>
      <c r="E75" s="333"/>
      <c r="F75" s="334"/>
      <c r="G75" s="332"/>
      <c r="H75" s="335"/>
      <c r="I75" s="332"/>
      <c r="J75" s="338"/>
      <c r="K75" s="334"/>
      <c r="L75" s="340"/>
      <c r="M75" s="354"/>
      <c r="N75" s="303"/>
      <c r="O75" s="303"/>
      <c r="P75" s="303"/>
      <c r="Q75" s="342"/>
      <c r="R75" s="303"/>
      <c r="S75" s="337"/>
      <c r="T75" s="181"/>
      <c r="U75" s="146"/>
      <c r="V75" s="314"/>
      <c r="W75" s="314"/>
      <c r="X75" s="146"/>
      <c r="Y75" s="146"/>
      <c r="Z75" s="311"/>
      <c r="AA75" s="317"/>
      <c r="AU75" s="317"/>
      <c r="AV75" s="317"/>
      <c r="AW75" s="317"/>
      <c r="AX75" s="317"/>
      <c r="AY75" s="317"/>
      <c r="AZ75" s="317"/>
      <c r="BA75" s="317"/>
      <c r="BB75" s="317"/>
      <c r="BC75" s="317"/>
      <c r="BD75" s="317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7"/>
      <c r="CE75" s="317"/>
      <c r="CF75" s="317"/>
      <c r="CG75" s="317"/>
      <c r="CH75" s="317"/>
      <c r="CI75" s="317"/>
      <c r="CJ75" s="317"/>
      <c r="CK75" s="317"/>
      <c r="CL75" s="317"/>
      <c r="CM75" s="317"/>
      <c r="CN75" s="317"/>
      <c r="CO75" s="317"/>
      <c r="CP75" s="317"/>
      <c r="CQ75" s="317"/>
      <c r="CR75" s="317"/>
      <c r="CS75" s="317"/>
      <c r="CT75" s="317"/>
      <c r="CU75" s="317"/>
      <c r="CV75" s="317"/>
      <c r="CW75" s="317"/>
      <c r="CX75" s="317"/>
      <c r="CY75" s="317"/>
    </row>
    <row r="76" spans="1:103" s="312" customFormat="1" ht="12.6" customHeight="1" x14ac:dyDescent="0.2">
      <c r="A76" s="332"/>
      <c r="B76" s="333"/>
      <c r="C76" s="333"/>
      <c r="D76" s="333"/>
      <c r="E76" s="333"/>
      <c r="F76" s="334"/>
      <c r="G76" s="332"/>
      <c r="H76" s="335"/>
      <c r="I76" s="332"/>
      <c r="J76" s="338"/>
      <c r="K76" s="334"/>
      <c r="L76" s="340"/>
      <c r="M76" s="354"/>
      <c r="N76" s="303"/>
      <c r="O76" s="303"/>
      <c r="P76" s="303"/>
      <c r="Q76" s="342"/>
      <c r="R76" s="303"/>
      <c r="S76" s="337"/>
      <c r="T76" s="181"/>
      <c r="U76" s="146"/>
      <c r="V76" s="314"/>
      <c r="W76" s="314"/>
      <c r="X76" s="146"/>
      <c r="Y76" s="146"/>
      <c r="Z76" s="311"/>
      <c r="AA76" s="317"/>
      <c r="AU76" s="317"/>
      <c r="AV76" s="317"/>
      <c r="AW76" s="317"/>
      <c r="AX76" s="317"/>
      <c r="AY76" s="317"/>
      <c r="AZ76" s="317"/>
      <c r="BA76" s="317"/>
      <c r="BB76" s="317"/>
      <c r="BC76" s="317"/>
      <c r="BD76" s="317"/>
      <c r="BE76" s="317"/>
      <c r="BF76" s="317"/>
      <c r="BG76" s="317"/>
      <c r="BH76" s="317"/>
      <c r="BI76" s="317"/>
      <c r="BJ76" s="317"/>
      <c r="BK76" s="317"/>
      <c r="BL76" s="317"/>
      <c r="BM76" s="317"/>
      <c r="BN76" s="317"/>
      <c r="BO76" s="317"/>
      <c r="BP76" s="317"/>
      <c r="BQ76" s="317"/>
      <c r="BR76" s="317"/>
      <c r="BS76" s="317"/>
      <c r="BT76" s="317"/>
      <c r="BU76" s="317"/>
      <c r="BV76" s="317"/>
      <c r="BW76" s="317"/>
      <c r="BX76" s="317"/>
      <c r="BY76" s="317"/>
      <c r="BZ76" s="317"/>
      <c r="CA76" s="317"/>
      <c r="CB76" s="317"/>
      <c r="CC76" s="317"/>
      <c r="CD76" s="317"/>
      <c r="CE76" s="317"/>
      <c r="CF76" s="317"/>
      <c r="CG76" s="317"/>
      <c r="CH76" s="317"/>
      <c r="CI76" s="317"/>
      <c r="CJ76" s="317"/>
      <c r="CK76" s="317"/>
      <c r="CL76" s="317"/>
      <c r="CM76" s="317"/>
      <c r="CN76" s="317"/>
      <c r="CO76" s="317"/>
      <c r="CP76" s="317"/>
      <c r="CQ76" s="317"/>
      <c r="CR76" s="317"/>
      <c r="CS76" s="317"/>
      <c r="CT76" s="317"/>
      <c r="CU76" s="317"/>
      <c r="CV76" s="317"/>
      <c r="CW76" s="317"/>
      <c r="CX76" s="317"/>
      <c r="CY76" s="317"/>
    </row>
    <row r="77" spans="1:103" s="312" customFormat="1" ht="12.6" customHeight="1" x14ac:dyDescent="0.2">
      <c r="A77" s="332"/>
      <c r="B77" s="333"/>
      <c r="C77" s="333"/>
      <c r="D77" s="333"/>
      <c r="E77" s="333"/>
      <c r="F77" s="334"/>
      <c r="G77" s="332"/>
      <c r="H77" s="335"/>
      <c r="I77" s="332"/>
      <c r="J77" s="338"/>
      <c r="K77" s="334"/>
      <c r="L77" s="340"/>
      <c r="M77" s="354"/>
      <c r="N77" s="303"/>
      <c r="O77" s="303"/>
      <c r="P77" s="303"/>
      <c r="Q77" s="342"/>
      <c r="R77" s="303"/>
      <c r="S77" s="337"/>
      <c r="T77" s="181"/>
      <c r="U77" s="146"/>
      <c r="V77" s="314"/>
      <c r="W77" s="314"/>
      <c r="X77" s="146"/>
      <c r="Y77" s="146"/>
      <c r="Z77" s="311"/>
      <c r="AA77" s="317"/>
      <c r="AU77" s="317"/>
      <c r="AV77" s="317"/>
      <c r="AW77" s="317"/>
      <c r="AX77" s="317"/>
      <c r="AY77" s="317"/>
      <c r="AZ77" s="317"/>
      <c r="BA77" s="317"/>
      <c r="BB77" s="317"/>
      <c r="BC77" s="317"/>
      <c r="BD77" s="317"/>
      <c r="BE77" s="317"/>
      <c r="BF77" s="317"/>
      <c r="BG77" s="317"/>
      <c r="BH77" s="317"/>
      <c r="BI77" s="317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7"/>
      <c r="BW77" s="317"/>
      <c r="BX77" s="317"/>
      <c r="BY77" s="317"/>
      <c r="BZ77" s="317"/>
      <c r="CA77" s="317"/>
      <c r="CB77" s="317"/>
      <c r="CC77" s="317"/>
      <c r="CD77" s="317"/>
      <c r="CE77" s="317"/>
      <c r="CF77" s="317"/>
      <c r="CG77" s="317"/>
      <c r="CH77" s="317"/>
      <c r="CI77" s="317"/>
      <c r="CJ77" s="317"/>
      <c r="CK77" s="317"/>
      <c r="CL77" s="317"/>
      <c r="CM77" s="317"/>
      <c r="CN77" s="317"/>
      <c r="CO77" s="317"/>
      <c r="CP77" s="317"/>
      <c r="CQ77" s="317"/>
      <c r="CR77" s="317"/>
      <c r="CS77" s="317"/>
      <c r="CT77" s="317"/>
      <c r="CU77" s="317"/>
      <c r="CV77" s="317"/>
      <c r="CW77" s="317"/>
      <c r="CX77" s="317"/>
      <c r="CY77" s="317"/>
    </row>
    <row r="78" spans="1:103" s="312" customFormat="1" ht="12.6" customHeight="1" x14ac:dyDescent="0.2">
      <c r="A78" s="332"/>
      <c r="B78" s="333"/>
      <c r="C78" s="333"/>
      <c r="D78" s="333"/>
      <c r="E78" s="333"/>
      <c r="F78" s="334"/>
      <c r="G78" s="332"/>
      <c r="H78" s="335"/>
      <c r="I78" s="332"/>
      <c r="J78" s="338"/>
      <c r="K78" s="334"/>
      <c r="L78" s="340"/>
      <c r="M78" s="354"/>
      <c r="N78" s="303"/>
      <c r="O78" s="303"/>
      <c r="P78" s="303"/>
      <c r="Q78" s="342"/>
      <c r="R78" s="303"/>
      <c r="S78" s="337"/>
      <c r="T78" s="181"/>
      <c r="U78" s="146"/>
      <c r="V78" s="314"/>
      <c r="W78" s="314"/>
      <c r="X78" s="146"/>
      <c r="Y78" s="146"/>
      <c r="Z78" s="311"/>
      <c r="AA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17"/>
      <c r="CK78" s="317"/>
      <c r="CL78" s="317"/>
      <c r="CM78" s="317"/>
      <c r="CN78" s="317"/>
      <c r="CO78" s="317"/>
      <c r="CP78" s="317"/>
      <c r="CQ78" s="317"/>
      <c r="CR78" s="317"/>
      <c r="CS78" s="317"/>
      <c r="CT78" s="317"/>
      <c r="CU78" s="317"/>
      <c r="CV78" s="317"/>
      <c r="CW78" s="317"/>
      <c r="CX78" s="317"/>
      <c r="CY78" s="317"/>
    </row>
    <row r="79" spans="1:103" s="312" customFormat="1" ht="12.6" customHeight="1" x14ac:dyDescent="0.2">
      <c r="A79" s="332"/>
      <c r="B79" s="333"/>
      <c r="C79" s="333"/>
      <c r="D79" s="333"/>
      <c r="E79" s="333"/>
      <c r="F79" s="334"/>
      <c r="G79" s="332"/>
      <c r="H79" s="335"/>
      <c r="I79" s="332"/>
      <c r="J79" s="338"/>
      <c r="K79" s="334"/>
      <c r="L79" s="340"/>
      <c r="M79" s="354"/>
      <c r="N79" s="303"/>
      <c r="O79" s="303"/>
      <c r="P79" s="303"/>
      <c r="Q79" s="342"/>
      <c r="R79" s="303"/>
      <c r="S79" s="337"/>
      <c r="T79" s="181"/>
      <c r="U79" s="146"/>
      <c r="V79" s="314"/>
      <c r="W79" s="314"/>
      <c r="X79" s="146"/>
      <c r="Y79" s="146"/>
      <c r="Z79" s="311"/>
      <c r="AA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  <c r="CU79" s="317"/>
      <c r="CV79" s="317"/>
      <c r="CW79" s="317"/>
      <c r="CX79" s="317"/>
      <c r="CY79" s="317"/>
    </row>
    <row r="80" spans="1:103" s="312" customFormat="1" ht="12.6" customHeight="1" x14ac:dyDescent="0.2">
      <c r="A80" s="332"/>
      <c r="B80" s="333"/>
      <c r="C80" s="333"/>
      <c r="D80" s="333"/>
      <c r="E80" s="333"/>
      <c r="F80" s="334"/>
      <c r="G80" s="332"/>
      <c r="H80" s="335"/>
      <c r="I80" s="332"/>
      <c r="J80" s="338"/>
      <c r="K80" s="334"/>
      <c r="L80" s="340"/>
      <c r="M80" s="354"/>
      <c r="N80" s="303"/>
      <c r="O80" s="303"/>
      <c r="P80" s="303"/>
      <c r="Q80" s="342"/>
      <c r="R80" s="303"/>
      <c r="S80" s="337"/>
      <c r="T80" s="181"/>
      <c r="U80" s="146"/>
      <c r="V80" s="314"/>
      <c r="W80" s="314"/>
      <c r="X80" s="146"/>
      <c r="Y80" s="146"/>
      <c r="Z80" s="311"/>
      <c r="AA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7"/>
      <c r="CQ80" s="317"/>
      <c r="CR80" s="317"/>
      <c r="CS80" s="317"/>
      <c r="CT80" s="317"/>
      <c r="CU80" s="317"/>
      <c r="CV80" s="317"/>
      <c r="CW80" s="317"/>
      <c r="CX80" s="317"/>
      <c r="CY80" s="317"/>
    </row>
    <row r="81" spans="1:103" s="312" customFormat="1" ht="12.6" customHeight="1" x14ac:dyDescent="0.2">
      <c r="A81" s="344"/>
      <c r="B81" s="333"/>
      <c r="C81" s="333"/>
      <c r="D81" s="333"/>
      <c r="E81" s="333"/>
      <c r="F81" s="334"/>
      <c r="G81" s="344"/>
      <c r="H81" s="336"/>
      <c r="I81" s="344"/>
      <c r="J81" s="339"/>
      <c r="K81" s="334"/>
      <c r="L81" s="341"/>
      <c r="M81" s="354"/>
      <c r="N81" s="337"/>
      <c r="O81" s="337"/>
      <c r="P81" s="337"/>
      <c r="Q81" s="343"/>
      <c r="R81" s="337"/>
      <c r="S81" s="337"/>
      <c r="T81" s="181"/>
      <c r="U81" s="146"/>
      <c r="V81" s="314"/>
      <c r="W81" s="314"/>
      <c r="X81" s="146"/>
      <c r="Y81" s="146"/>
      <c r="Z81" s="311"/>
      <c r="AA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  <c r="CU81" s="317"/>
      <c r="CV81" s="317"/>
      <c r="CW81" s="317"/>
      <c r="CX81" s="317"/>
      <c r="CY81" s="317"/>
    </row>
    <row r="82" spans="1:103" s="312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1"/>
      <c r="L82" s="181"/>
      <c r="M82" s="355"/>
      <c r="N82" s="181"/>
      <c r="O82" s="181"/>
      <c r="P82" s="181"/>
      <c r="Q82" s="181"/>
      <c r="R82" s="181"/>
      <c r="S82" s="181"/>
      <c r="T82" s="146"/>
      <c r="U82" s="314"/>
      <c r="V82" s="314"/>
      <c r="W82" s="146"/>
      <c r="X82" s="146"/>
      <c r="Y82" s="311"/>
      <c r="Z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/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7"/>
      <c r="CD82" s="317"/>
      <c r="CE82" s="317"/>
      <c r="CF82" s="317"/>
      <c r="CG82" s="317"/>
      <c r="CH82" s="317"/>
      <c r="CI82" s="317"/>
      <c r="CJ82" s="317"/>
      <c r="CK82" s="317"/>
      <c r="CL82" s="317"/>
      <c r="CM82" s="317"/>
      <c r="CN82" s="317"/>
      <c r="CO82" s="317"/>
      <c r="CP82" s="317"/>
      <c r="CQ82" s="317"/>
      <c r="CR82" s="317"/>
      <c r="CS82" s="317"/>
      <c r="CT82" s="317"/>
      <c r="CU82" s="317"/>
      <c r="CV82" s="317"/>
      <c r="CW82" s="317"/>
      <c r="CX82" s="317"/>
    </row>
    <row r="83" spans="1:103" s="312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1"/>
      <c r="L83" s="181"/>
      <c r="M83" s="355"/>
      <c r="N83" s="181"/>
      <c r="O83" s="181"/>
      <c r="P83" s="181"/>
      <c r="Q83" s="181"/>
      <c r="R83" s="181"/>
      <c r="S83" s="181"/>
      <c r="T83" s="146"/>
      <c r="U83" s="314"/>
      <c r="V83" s="314"/>
      <c r="W83" s="146"/>
      <c r="X83" s="146"/>
      <c r="Y83" s="311"/>
      <c r="Z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  <c r="CO83" s="317"/>
      <c r="CP83" s="317"/>
      <c r="CQ83" s="317"/>
      <c r="CR83" s="317"/>
      <c r="CS83" s="317"/>
      <c r="CT83" s="317"/>
      <c r="CU83" s="317"/>
      <c r="CV83" s="317"/>
      <c r="CW83" s="317"/>
      <c r="CX83" s="317"/>
    </row>
    <row r="84" spans="1:103" s="312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1"/>
      <c r="L84" s="181"/>
      <c r="M84" s="355"/>
      <c r="N84" s="181"/>
      <c r="O84" s="181"/>
      <c r="P84" s="181"/>
      <c r="Q84" s="181"/>
      <c r="R84" s="181"/>
      <c r="S84" s="181"/>
      <c r="T84" s="168"/>
      <c r="U84" s="314"/>
      <c r="V84" s="314"/>
      <c r="W84" s="146"/>
      <c r="X84" s="146"/>
      <c r="Y84" s="311"/>
      <c r="Z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  <c r="CU84" s="317"/>
      <c r="CV84" s="317"/>
      <c r="CW84" s="317"/>
      <c r="CX84" s="317"/>
    </row>
    <row r="85" spans="1:103" s="312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1"/>
      <c r="L85" s="181"/>
      <c r="M85" s="355"/>
      <c r="N85" s="181"/>
      <c r="O85" s="181"/>
      <c r="P85" s="181"/>
      <c r="Q85" s="181"/>
      <c r="R85" s="181"/>
      <c r="S85" s="181"/>
      <c r="T85" s="168"/>
      <c r="U85" s="314"/>
      <c r="V85" s="314"/>
      <c r="W85" s="146"/>
      <c r="X85" s="146"/>
      <c r="Y85" s="311"/>
      <c r="Z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  <c r="CU85" s="317"/>
      <c r="CV85" s="317"/>
      <c r="CW85" s="317"/>
      <c r="CX85" s="317"/>
    </row>
    <row r="86" spans="1:103" s="312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1"/>
      <c r="L86" s="181"/>
      <c r="M86" s="355"/>
      <c r="N86" s="181"/>
      <c r="O86" s="181"/>
      <c r="P86" s="181"/>
      <c r="Q86" s="181"/>
      <c r="R86" s="181"/>
      <c r="S86" s="181"/>
      <c r="T86" s="168"/>
      <c r="U86" s="314"/>
      <c r="V86" s="314"/>
      <c r="W86" s="146"/>
      <c r="X86" s="146"/>
      <c r="Y86" s="311"/>
      <c r="Z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/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7"/>
      <c r="CD86" s="317"/>
      <c r="CE86" s="317"/>
      <c r="CF86" s="317"/>
      <c r="CG86" s="317"/>
      <c r="CH86" s="317"/>
      <c r="CI86" s="317"/>
      <c r="CJ86" s="317"/>
      <c r="CK86" s="317"/>
      <c r="CL86" s="317"/>
      <c r="CM86" s="317"/>
      <c r="CN86" s="317"/>
      <c r="CO86" s="317"/>
      <c r="CP86" s="317"/>
      <c r="CQ86" s="317"/>
      <c r="CR86" s="317"/>
      <c r="CS86" s="317"/>
      <c r="CT86" s="317"/>
      <c r="CU86" s="317"/>
      <c r="CV86" s="317"/>
      <c r="CW86" s="317"/>
      <c r="CX86" s="317"/>
    </row>
    <row r="87" spans="1:103" s="312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1"/>
      <c r="L87" s="181"/>
      <c r="M87" s="355"/>
      <c r="N87" s="181"/>
      <c r="O87" s="181"/>
      <c r="P87" s="181"/>
      <c r="Q87" s="181"/>
      <c r="R87" s="181"/>
      <c r="S87" s="181"/>
      <c r="T87" s="168"/>
      <c r="U87" s="314"/>
      <c r="V87" s="314"/>
      <c r="W87" s="146"/>
      <c r="X87" s="146"/>
      <c r="Y87" s="311"/>
      <c r="Z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7"/>
      <c r="CM87" s="317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</row>
    <row r="88" spans="1:103" s="312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1"/>
      <c r="L88" s="181"/>
      <c r="M88" s="355"/>
      <c r="N88" s="181"/>
      <c r="O88" s="181"/>
      <c r="P88" s="181"/>
      <c r="Q88" s="181"/>
      <c r="R88" s="181"/>
      <c r="S88" s="181"/>
      <c r="T88" s="168"/>
      <c r="U88" s="314"/>
      <c r="V88" s="314"/>
      <c r="W88" s="146"/>
      <c r="X88" s="146"/>
      <c r="Y88" s="311"/>
      <c r="Z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7"/>
      <c r="CM88" s="317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</row>
    <row r="89" spans="1:103" s="312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1"/>
      <c r="L89" s="181"/>
      <c r="M89" s="355"/>
      <c r="N89" s="181"/>
      <c r="O89" s="181"/>
      <c r="P89" s="181"/>
      <c r="Q89" s="181"/>
      <c r="R89" s="181"/>
      <c r="S89" s="181"/>
      <c r="T89" s="168"/>
      <c r="U89" s="314"/>
      <c r="V89" s="314"/>
      <c r="W89" s="146"/>
      <c r="X89" s="146"/>
      <c r="Y89" s="311"/>
      <c r="Z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</row>
    <row r="90" spans="1:103" s="312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1"/>
      <c r="L90" s="181"/>
      <c r="M90" s="355"/>
      <c r="N90" s="181"/>
      <c r="O90" s="181"/>
      <c r="P90" s="181"/>
      <c r="Q90" s="181"/>
      <c r="R90" s="181"/>
      <c r="S90" s="181"/>
      <c r="T90" s="168"/>
      <c r="U90" s="314"/>
      <c r="V90" s="314"/>
      <c r="W90" s="146"/>
      <c r="X90" s="146"/>
      <c r="Y90" s="311"/>
      <c r="Z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7"/>
      <c r="CM90" s="317"/>
      <c r="CN90" s="317"/>
      <c r="CO90" s="317"/>
      <c r="CP90" s="317"/>
      <c r="CQ90" s="317"/>
      <c r="CR90" s="317"/>
      <c r="CS90" s="317"/>
      <c r="CT90" s="317"/>
      <c r="CU90" s="317"/>
      <c r="CV90" s="317"/>
      <c r="CW90" s="317"/>
      <c r="CX90" s="317"/>
    </row>
    <row r="91" spans="1:103" s="312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1"/>
      <c r="L91" s="181"/>
      <c r="M91" s="355"/>
      <c r="N91" s="181"/>
      <c r="O91" s="181"/>
      <c r="P91" s="181"/>
      <c r="Q91" s="181"/>
      <c r="R91" s="181"/>
      <c r="S91" s="181"/>
      <c r="T91" s="168"/>
      <c r="U91" s="314"/>
      <c r="V91" s="314"/>
      <c r="W91" s="146"/>
      <c r="X91" s="146"/>
      <c r="Y91" s="311"/>
      <c r="Z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7"/>
      <c r="CM91" s="317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</row>
    <row r="92" spans="1:103" s="312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1"/>
      <c r="L92" s="181"/>
      <c r="M92" s="355"/>
      <c r="N92" s="181"/>
      <c r="O92" s="181"/>
      <c r="P92" s="181"/>
      <c r="Q92" s="181"/>
      <c r="R92" s="181"/>
      <c r="S92" s="181"/>
      <c r="T92" s="168"/>
      <c r="U92" s="314"/>
      <c r="V92" s="314"/>
      <c r="W92" s="146"/>
      <c r="X92" s="146"/>
      <c r="Y92" s="311"/>
      <c r="Z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17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</row>
    <row r="93" spans="1:103" s="312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1"/>
      <c r="L93" s="181"/>
      <c r="M93" s="355"/>
      <c r="N93" s="181"/>
      <c r="O93" s="181"/>
      <c r="P93" s="181"/>
      <c r="Q93" s="181"/>
      <c r="R93" s="181"/>
      <c r="S93" s="181"/>
      <c r="T93" s="168"/>
      <c r="U93" s="314"/>
      <c r="V93" s="314"/>
      <c r="W93" s="146"/>
      <c r="X93" s="146"/>
      <c r="Y93" s="311"/>
      <c r="Z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7"/>
      <c r="BL93" s="317"/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  <c r="CU93" s="317"/>
      <c r="CV93" s="317"/>
      <c r="CW93" s="317"/>
      <c r="CX93" s="317"/>
    </row>
    <row r="94" spans="1:103" s="312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1"/>
      <c r="L94" s="181"/>
      <c r="M94" s="355"/>
      <c r="N94" s="181"/>
      <c r="O94" s="181"/>
      <c r="P94" s="181"/>
      <c r="Q94" s="181"/>
      <c r="R94" s="181"/>
      <c r="S94" s="181"/>
      <c r="T94" s="168"/>
      <c r="U94" s="314"/>
      <c r="V94" s="314"/>
      <c r="W94" s="146"/>
      <c r="X94" s="146"/>
      <c r="Y94" s="311"/>
      <c r="Z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</row>
    <row r="95" spans="1:103" s="312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1"/>
      <c r="L95" s="181"/>
      <c r="M95" s="355"/>
      <c r="N95" s="181"/>
      <c r="O95" s="181"/>
      <c r="P95" s="181"/>
      <c r="Q95" s="181"/>
      <c r="R95" s="181"/>
      <c r="S95" s="181"/>
      <c r="T95" s="168"/>
      <c r="U95" s="314"/>
      <c r="V95" s="314"/>
      <c r="W95" s="146"/>
      <c r="X95" s="146"/>
      <c r="Y95" s="311"/>
      <c r="Z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7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7"/>
      <c r="CM95" s="317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</row>
    <row r="96" spans="1:103" s="312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1"/>
      <c r="L96" s="181"/>
      <c r="M96" s="355"/>
      <c r="N96" s="181"/>
      <c r="O96" s="181"/>
      <c r="P96" s="181"/>
      <c r="Q96" s="181"/>
      <c r="R96" s="181"/>
      <c r="S96" s="181"/>
      <c r="T96" s="168"/>
      <c r="U96" s="314"/>
      <c r="V96" s="314"/>
      <c r="W96" s="146"/>
      <c r="X96" s="146"/>
      <c r="Y96" s="311"/>
      <c r="Z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7"/>
      <c r="CM96" s="317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</row>
    <row r="97" spans="1:102" s="312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1"/>
      <c r="L97" s="181"/>
      <c r="M97" s="355"/>
      <c r="N97" s="181"/>
      <c r="O97" s="181"/>
      <c r="P97" s="181"/>
      <c r="Q97" s="181"/>
      <c r="R97" s="181"/>
      <c r="S97" s="181"/>
      <c r="T97" s="168"/>
      <c r="U97" s="314"/>
      <c r="V97" s="314"/>
      <c r="W97" s="146"/>
      <c r="X97" s="146"/>
      <c r="Y97" s="311"/>
      <c r="Z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7"/>
      <c r="CQ97" s="317"/>
      <c r="CR97" s="317"/>
      <c r="CS97" s="317"/>
      <c r="CT97" s="317"/>
      <c r="CU97" s="317"/>
      <c r="CV97" s="317"/>
      <c r="CW97" s="317"/>
      <c r="CX97" s="317"/>
    </row>
    <row r="98" spans="1:102" s="312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1"/>
      <c r="L98" s="181"/>
      <c r="M98" s="355"/>
      <c r="N98" s="181"/>
      <c r="O98" s="181"/>
      <c r="P98" s="181"/>
      <c r="Q98" s="181"/>
      <c r="R98" s="181"/>
      <c r="S98" s="181"/>
      <c r="T98" s="168"/>
      <c r="U98" s="314"/>
      <c r="V98" s="314"/>
      <c r="W98" s="146"/>
      <c r="X98" s="146"/>
      <c r="Y98" s="311"/>
      <c r="Z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7"/>
      <c r="CQ98" s="317"/>
      <c r="CR98" s="317"/>
      <c r="CS98" s="317"/>
      <c r="CT98" s="317"/>
      <c r="CU98" s="317"/>
      <c r="CV98" s="317"/>
      <c r="CW98" s="317"/>
      <c r="CX98" s="317"/>
    </row>
    <row r="99" spans="1:102" s="312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1"/>
      <c r="L99" s="181"/>
      <c r="M99" s="355"/>
      <c r="N99" s="181"/>
      <c r="O99" s="181"/>
      <c r="P99" s="181"/>
      <c r="Q99" s="181"/>
      <c r="R99" s="181"/>
      <c r="S99" s="181"/>
      <c r="T99" s="168"/>
      <c r="U99" s="314"/>
      <c r="V99" s="314"/>
      <c r="W99" s="146"/>
      <c r="X99" s="146"/>
      <c r="Y99" s="311"/>
      <c r="Z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</row>
    <row r="100" spans="1:102" s="312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1"/>
      <c r="L100" s="181"/>
      <c r="M100" s="355"/>
      <c r="N100" s="181"/>
      <c r="O100" s="181"/>
      <c r="P100" s="181"/>
      <c r="Q100" s="181"/>
      <c r="R100" s="181"/>
      <c r="S100" s="181"/>
      <c r="T100" s="168"/>
      <c r="U100" s="314"/>
      <c r="V100" s="314"/>
      <c r="W100" s="146"/>
      <c r="X100" s="146"/>
      <c r="Y100" s="311"/>
      <c r="Z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</row>
    <row r="101" spans="1:102" s="312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1"/>
      <c r="L101" s="181"/>
      <c r="M101" s="355"/>
      <c r="N101" s="181"/>
      <c r="O101" s="181"/>
      <c r="P101" s="181"/>
      <c r="Q101" s="181"/>
      <c r="R101" s="181"/>
      <c r="S101" s="181"/>
      <c r="T101" s="168"/>
      <c r="U101" s="314"/>
      <c r="V101" s="314"/>
      <c r="W101" s="146"/>
      <c r="X101" s="146"/>
      <c r="Y101" s="311"/>
      <c r="Z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/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7"/>
      <c r="CD101" s="317"/>
      <c r="CE101" s="317"/>
      <c r="CF101" s="317"/>
      <c r="CG101" s="317"/>
      <c r="CH101" s="317"/>
      <c r="CI101" s="317"/>
      <c r="CJ101" s="317"/>
      <c r="CK101" s="317"/>
      <c r="CL101" s="317"/>
      <c r="CM101" s="317"/>
      <c r="CN101" s="317"/>
      <c r="CO101" s="317"/>
      <c r="CP101" s="317"/>
      <c r="CQ101" s="317"/>
      <c r="CR101" s="317"/>
      <c r="CS101" s="317"/>
      <c r="CT101" s="317"/>
      <c r="CU101" s="317"/>
      <c r="CV101" s="317"/>
      <c r="CW101" s="317"/>
      <c r="CX101" s="317"/>
    </row>
    <row r="102" spans="1:102" s="312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1"/>
      <c r="L102" s="181"/>
      <c r="M102" s="355"/>
      <c r="N102" s="181"/>
      <c r="O102" s="181"/>
      <c r="P102" s="181"/>
      <c r="Q102" s="181"/>
      <c r="R102" s="181"/>
      <c r="S102" s="181"/>
      <c r="T102" s="168"/>
      <c r="U102" s="314"/>
      <c r="V102" s="314"/>
      <c r="W102" s="146"/>
      <c r="X102" s="146"/>
      <c r="Y102" s="311"/>
      <c r="Z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7"/>
      <c r="CD102" s="317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7"/>
      <c r="CQ102" s="317"/>
      <c r="CR102" s="317"/>
      <c r="CS102" s="317"/>
      <c r="CT102" s="317"/>
      <c r="CU102" s="317"/>
      <c r="CV102" s="317"/>
      <c r="CW102" s="317"/>
      <c r="CX102" s="317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1"/>
      <c r="L103" s="181"/>
      <c r="M103" s="355"/>
      <c r="N103" s="181"/>
      <c r="O103" s="181"/>
      <c r="P103" s="181"/>
      <c r="Q103" s="181"/>
      <c r="R103" s="181"/>
      <c r="S103" s="181"/>
      <c r="T103" s="311"/>
      <c r="U103" s="317"/>
      <c r="V103" s="312"/>
      <c r="X103" s="312"/>
      <c r="Y103" s="312"/>
      <c r="Z103" s="312"/>
      <c r="AA103" s="312"/>
      <c r="AB103" s="312"/>
      <c r="AO103" s="316" t="e">
        <f>IF(#REF!&lt;&gt;"",#REF!,"")</f>
        <v>#REF!</v>
      </c>
      <c r="AP103" s="316">
        <f>IF(AND('[1]BLOC PM'!$J174&gt;[1]synthèse!AH$14,'[1]BLOC PM'!$J174&lt;[1]synthèse!AH$14+0.1),1,0)</f>
        <v>0</v>
      </c>
      <c r="AQ103" s="316">
        <f>IF(AND('[1]BLOC PM'!$J174&gt;[1]synthèse!AI$14,'[1]BLOC PM'!$J174&lt;[1]synthèse!AI$14+0.1),1,0)</f>
        <v>0</v>
      </c>
      <c r="AR103" s="316">
        <f>IF(AND('[1]BLOC PM'!$J174&gt;[1]synthèse!AJ$14,'[1]BLOC PM'!$J174&lt;[1]synthèse!AJ$14+0.1),1,0)</f>
        <v>0</v>
      </c>
      <c r="AS103" s="316">
        <f>IF(AND('[1]BLOC PM'!$J174&gt;[1]synthèse!AK$14,'[1]BLOC PM'!$J174&lt;[1]synthèse!AK$14+0.1),1,0)</f>
        <v>0</v>
      </c>
      <c r="AT103" s="316">
        <f>IF(AND('[1]BLOC PM'!$J174&gt;[1]synthèse!AL$14,'[1]BLOC PM'!$J174&lt;[1]synthèse!AL$14+0.1),1,0)</f>
        <v>0</v>
      </c>
      <c r="AU103" s="316">
        <f>IF(AND('[1]BLOC PM'!$J174&gt;[1]synthèse!AM$14,'[1]BLOC PM'!$J174&lt;[1]synthèse!AM$14+0.1),1,0)</f>
        <v>0</v>
      </c>
      <c r="AV103" s="316">
        <f>IF(AND('[1]BLOC PM'!$J174&gt;[1]synthèse!AN$14,'[1]BLOC PM'!$J174&lt;[1]synthèse!AN$14+0.1),1,0)</f>
        <v>0</v>
      </c>
      <c r="AW103" s="316">
        <f>IF(AND('[1]BLOC PM'!$J174&gt;[1]synthèse!AO$14,'[1]BLOC PM'!$J174&lt;[1]synthèse!AO$14+0.1),1,0)</f>
        <v>0</v>
      </c>
      <c r="AX103" s="316">
        <f>IF(AND('[1]BLOC PM'!$J174&gt;[1]synthèse!AP$14,'[1]BLOC PM'!$J174&lt;[1]synthèse!AP$14+0.1),1,0)</f>
        <v>0</v>
      </c>
      <c r="AY103" s="316">
        <f>IF(AND('[1]BLOC PM'!$J174&gt;[1]synthèse!AQ$14,'[1]BLOC PM'!$J174&lt;[1]synthèse!AQ$14+0.1),1,0)</f>
        <v>0</v>
      </c>
      <c r="AZ103" s="316">
        <f>IF(AND('[1]BLOC PM'!$J174&gt;[1]synthèse!AR$14,'[1]BLOC PM'!$J174&lt;[1]synthèse!AR$14+0.1),1,0)</f>
        <v>0</v>
      </c>
      <c r="BA103" s="316">
        <f>IF(AND('[1]BLOC PM'!$J174&gt;[1]synthèse!AS$14,'[1]BLOC PM'!$J174&lt;[1]synthèse!AS$14+0.1),1,0)</f>
        <v>0</v>
      </c>
      <c r="BB103" s="316">
        <f>IF(AND('[1]BLOC PM'!$J174&gt;[1]synthèse!AT$14,'[1]BLOC PM'!$J174&lt;[1]synthèse!AT$14+0.1),1,0)</f>
        <v>0</v>
      </c>
      <c r="BC103" s="316">
        <f>IF(AND('[1]BLOC PM'!$J174&gt;[1]synthèse!AU$14,'[1]BLOC PM'!$J174&lt;[1]synthèse!AU$14+0.1),1,0)</f>
        <v>0</v>
      </c>
      <c r="BD103" s="316">
        <f>IF(AND('[1]BLOC PM'!$J174&gt;[1]synthèse!AV$14,'[1]BLOC PM'!$J174&lt;[1]synthèse!AV$14+0.1),1,0)</f>
        <v>0</v>
      </c>
      <c r="BE103" s="316">
        <f>IF(AND('[1]BLOC PM'!$J174&gt;[1]synthèse!AW$14,'[1]BLOC PM'!$J174&lt;[1]synthèse!AW$14+0.1),1,0)</f>
        <v>0</v>
      </c>
      <c r="BF103" s="316">
        <f>IF(AND('[1]BLOC PM'!$J174&gt;[1]synthèse!AX$14,'[1]BLOC PM'!$J174&lt;[1]synthèse!AX$14+0.1),1,0)</f>
        <v>0</v>
      </c>
      <c r="BG103" s="316">
        <f>IF(AND('[1]BLOC PM'!$J174&gt;[1]synthèse!AY$14,'[1]BLOC PM'!$J174&lt;[1]synthèse!AY$14+0.1),1,0)</f>
        <v>0</v>
      </c>
      <c r="BH103" s="316">
        <f>IF(AND('[1]BLOC PM'!$J174&gt;[1]synthèse!AZ$14,'[1]BLOC PM'!$J174&lt;[1]synthèse!AZ$14+0.1),1,0)</f>
        <v>0</v>
      </c>
      <c r="BI103" s="316">
        <f>IF(AND('[1]BLOC PM'!$J174&gt;[1]synthèse!BA$14,'[1]BLOC PM'!$J174&lt;[1]synthèse!BA$14+0.1),1,0)</f>
        <v>0</v>
      </c>
      <c r="BJ103" s="316">
        <f>IF(AND('[1]BLOC PM'!$J174&gt;[1]synthèse!BB$14,'[1]BLOC PM'!$J174&lt;[1]synthèse!BB$14+0.1),1,0)</f>
        <v>0</v>
      </c>
      <c r="BK103" s="316">
        <f>IF(AND('[1]BLOC PM'!$J174&gt;[1]synthèse!BC$14,'[1]BLOC PM'!$J174&lt;[1]synthèse!BC$14+0.1),1,0)</f>
        <v>0</v>
      </c>
      <c r="BL103" s="316">
        <f>IF(AND('[1]BLOC PM'!$J174&gt;[1]synthèse!BD$14,'[1]BLOC PM'!$J174&lt;[1]synthèse!BD$14+0.1),1,0)</f>
        <v>0</v>
      </c>
      <c r="BM103" s="316">
        <f>IF(AND('[1]BLOC PM'!$J174&gt;[1]synthèse!BE$14,'[1]BLOC PM'!$J174&lt;[1]synthèse!BE$14+0.1),1,0)</f>
        <v>0</v>
      </c>
      <c r="BN103" s="316">
        <f>IF(AND('[1]BLOC PM'!$J174&gt;[1]synthèse!BF$14,'[1]BLOC PM'!$J174&lt;[1]synthèse!BF$14+0.1),1,0)</f>
        <v>0</v>
      </c>
      <c r="BO103" s="316">
        <f>IF(AND('[1]BLOC PM'!$J174&gt;[1]synthèse!BG$14,'[1]BLOC PM'!$J174&lt;[1]synthèse!BG$14+0.1),1,0)</f>
        <v>0</v>
      </c>
      <c r="BP103" s="316">
        <f>IF(AND('[1]BLOC PM'!$J174&gt;[1]synthèse!BH$14,'[1]BLOC PM'!$J174&lt;[1]synthèse!BH$14+0.1),1,0)</f>
        <v>0</v>
      </c>
      <c r="BQ103" s="316">
        <f>IF(AND('[1]BLOC PM'!$J174&gt;[1]synthèse!BI$14,'[1]BLOC PM'!$J174&lt;[1]synthèse!BI$14+0.1),1,0)</f>
        <v>0</v>
      </c>
      <c r="BR103" s="316">
        <f>IF(AND('[1]BLOC PM'!$J174&gt;[1]synthèse!BJ$14,'[1]BLOC PM'!$J174&lt;[1]synthèse!BJ$14+0.1),1,0)</f>
        <v>0</v>
      </c>
      <c r="BS103" s="316">
        <f>IF(AND('[1]BLOC PM'!$J174&gt;[1]synthèse!BK$14,'[1]BLOC PM'!$J174&lt;[1]synthèse!BK$14+0.1),1,0)</f>
        <v>0</v>
      </c>
      <c r="BT103" s="316">
        <f>IF(AND('[1]BLOC PM'!$J174&gt;[1]synthèse!BL$14,'[1]BLOC PM'!$J174&lt;[1]synthèse!BL$14+0.1),1,0)</f>
        <v>0</v>
      </c>
      <c r="BU103" s="316">
        <f>IF(AND('[1]BLOC PM'!$J174&gt;[1]synthèse!BM$14,'[1]BLOC PM'!$J174&lt;[1]synthèse!BM$14+0.1),1,0)</f>
        <v>0</v>
      </c>
      <c r="BV103" s="316">
        <f>IF(AND('[1]BLOC PM'!$J174&gt;[1]synthèse!BN$14,'[1]BLOC PM'!$J174&lt;[1]synthèse!BN$14+0.1),1,0)</f>
        <v>0</v>
      </c>
      <c r="BW103" s="316">
        <f>IF(AND('[1]BLOC PM'!$J174&gt;[1]synthèse!BO$14,'[1]BLOC PM'!$J174&lt;[1]synthèse!BO$14+0.1),1,0)</f>
        <v>0</v>
      </c>
      <c r="BX103" s="316">
        <f>IF(AND('[1]BLOC PM'!$J174&gt;[1]synthèse!BP$14,'[1]BLOC PM'!$J174&lt;[1]synthèse!BP$14+0.1),1,0)</f>
        <v>0</v>
      </c>
      <c r="BY103" s="316">
        <f>IF(AND('[1]BLOC PM'!$J174&gt;[1]synthèse!BQ$14,'[1]BLOC PM'!$J174&lt;[1]synthèse!BQ$14+0.1),1,0)</f>
        <v>0</v>
      </c>
      <c r="BZ103" s="316">
        <f>IF(AND('[1]BLOC PM'!$J174&gt;[1]synthèse!BR$14,'[1]BLOC PM'!$J174&lt;[1]synthèse!BR$14+0.1),1,0)</f>
        <v>0</v>
      </c>
      <c r="CA103" s="316">
        <f>IF(AND('[1]BLOC PM'!$J174&gt;[1]synthèse!BS$14,'[1]BLOC PM'!$J174&lt;[1]synthèse!BS$14+0.1),1,0)</f>
        <v>0</v>
      </c>
      <c r="CB103" s="316">
        <f>IF(AND('[1]BLOC PM'!$J174&gt;[1]synthèse!BT$14,'[1]BLOC PM'!$J174&lt;[1]synthèse!BT$14+0.1),1,0)</f>
        <v>0</v>
      </c>
      <c r="CC103" s="316">
        <f>IF(AND('[1]BLOC PM'!$J174&gt;[1]synthèse!BU$14,'[1]BLOC PM'!$J174&lt;[1]synthèse!BU$14+0.1),1,0)</f>
        <v>0</v>
      </c>
      <c r="CD103" s="316">
        <f>IF(AND('[1]BLOC PM'!$J174&gt;[1]synthèse!BV$14,'[1]BLOC PM'!$J174&lt;[1]synthèse!BV$14+0.1),1,0)</f>
        <v>0</v>
      </c>
      <c r="CE103" s="316">
        <f>IF(AND('[1]BLOC PM'!$J174&gt;[1]synthèse!BW$14,'[1]BLOC PM'!$J174&lt;[1]synthèse!BW$14+0.1),1,0)</f>
        <v>0</v>
      </c>
      <c r="CF103" s="316">
        <f>IF(AND('[1]BLOC PM'!$J174&gt;[1]synthèse!BX$14,'[1]BLOC PM'!$J174&lt;[1]synthèse!BX$14+0.1),1,0)</f>
        <v>0</v>
      </c>
      <c r="CG103" s="316">
        <f>IF(AND('[1]BLOC PM'!$J174&gt;[1]synthèse!BY$14,'[1]BLOC PM'!$J174&lt;[1]synthèse!BY$14+0.1),1,0)</f>
        <v>0</v>
      </c>
      <c r="CH103" s="316">
        <f>IF(AND('[1]BLOC PM'!$J174&gt;[1]synthèse!BZ$14,'[1]BLOC PM'!$J174&lt;[1]synthèse!BZ$14+0.1),1,0)</f>
        <v>0</v>
      </c>
      <c r="CI103" s="316">
        <f>IF(AND('[1]BLOC PM'!$J174&gt;[1]synthèse!CA$14,'[1]BLOC PM'!$J174&lt;[1]synthèse!CA$14+0.1),1,0)</f>
        <v>0</v>
      </c>
      <c r="CJ103" s="316">
        <f>IF(AND('[1]BLOC PM'!$J174&gt;[1]synthèse!CB$14,'[1]BLOC PM'!$J174&lt;[1]synthèse!CB$14+0.1),1,0)</f>
        <v>0</v>
      </c>
      <c r="CK103" s="316">
        <f>IF(AND('[1]BLOC PM'!$J174&gt;[1]synthèse!CC$14,'[1]BLOC PM'!$J174&lt;[1]synthèse!CC$14+0.1),1,0)</f>
        <v>0</v>
      </c>
      <c r="CL103" s="316">
        <f>IF(AND('[1]BLOC PM'!$J174&gt;[1]synthèse!CD$14,'[1]BLOC PM'!$J174&lt;[1]synthèse!CD$14+0.1),1,0)</f>
        <v>0</v>
      </c>
      <c r="CM103" s="316">
        <f>IF(AND('[1]BLOC PM'!$J174&gt;[1]synthèse!CE$14,'[1]BLOC PM'!$J174&lt;[1]synthèse!CE$14+0.1),1,0)</f>
        <v>0</v>
      </c>
      <c r="CN103" s="316">
        <f>IF(AND('[1]BLOC PM'!$J174&gt;[1]synthèse!CF$14,'[1]BLOC PM'!$J174&lt;[1]synthèse!CF$14+0.1),1,0)</f>
        <v>0</v>
      </c>
      <c r="CO103" s="316">
        <f>IF(AND('[1]BLOC PM'!$J174&gt;[1]synthèse!CG$14,'[1]BLOC PM'!$J174&lt;[1]synthèse!CG$14+0.1),1,0)</f>
        <v>0</v>
      </c>
      <c r="CP103" s="316">
        <f>IF(AND('[1]BLOC PM'!$J174&gt;[1]synthèse!CH$14,'[1]BLOC PM'!$J174&lt;[1]synthèse!CH$14+0.1),1,0)</f>
        <v>0</v>
      </c>
      <c r="CQ103" s="316">
        <f>IF(AND('[1]BLOC PM'!$J174&gt;[1]synthèse!CI$14,'[1]BLOC PM'!$J174&lt;[1]synthèse!CI$14+0.1),1,0)</f>
        <v>0</v>
      </c>
      <c r="CR103" s="316">
        <f>IF(AND('[1]BLOC PM'!$J174&gt;[1]synthèse!CJ$14,'[1]BLOC PM'!$J174&lt;[1]synthèse!CJ$14+0.1),1,0)</f>
        <v>0</v>
      </c>
      <c r="CS103" s="316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1"/>
      <c r="L104" s="181"/>
      <c r="M104" s="355"/>
      <c r="N104" s="181"/>
      <c r="O104" s="181"/>
      <c r="P104" s="181"/>
      <c r="Q104" s="181"/>
      <c r="R104" s="181"/>
      <c r="S104" s="181"/>
      <c r="T104" s="311"/>
      <c r="U104" s="317"/>
      <c r="V104" s="312"/>
      <c r="X104" s="312"/>
      <c r="Y104" s="312"/>
      <c r="Z104" s="312"/>
      <c r="AA104" s="312"/>
      <c r="AB104" s="312"/>
      <c r="AO104" s="316" t="e">
        <f>IF(#REF!&lt;&gt;"",#REF!,"")</f>
        <v>#REF!</v>
      </c>
      <c r="AP104" s="316">
        <f>IF(AND('[1]BLOC PM'!$J175&gt;[1]synthèse!AH$14,'[1]BLOC PM'!$J175&lt;[1]synthèse!AH$14+0.1),1,0)</f>
        <v>0</v>
      </c>
      <c r="AQ104" s="316">
        <f>IF(AND('[1]BLOC PM'!$J175&gt;[1]synthèse!AI$14,'[1]BLOC PM'!$J175&lt;[1]synthèse!AI$14+0.1),1,0)</f>
        <v>0</v>
      </c>
      <c r="AR104" s="316">
        <f>IF(AND('[1]BLOC PM'!$J175&gt;[1]synthèse!AJ$14,'[1]BLOC PM'!$J175&lt;[1]synthèse!AJ$14+0.1),1,0)</f>
        <v>0</v>
      </c>
      <c r="AS104" s="316">
        <f>IF(AND('[1]BLOC PM'!$J175&gt;[1]synthèse!AK$14,'[1]BLOC PM'!$J175&lt;[1]synthèse!AK$14+0.1),1,0)</f>
        <v>0</v>
      </c>
      <c r="AT104" s="316">
        <f>IF(AND('[1]BLOC PM'!$J175&gt;[1]synthèse!AL$14,'[1]BLOC PM'!$J175&lt;[1]synthèse!AL$14+0.1),1,0)</f>
        <v>0</v>
      </c>
      <c r="AU104" s="316">
        <f>IF(AND('[1]BLOC PM'!$J175&gt;[1]synthèse!AM$14,'[1]BLOC PM'!$J175&lt;[1]synthèse!AM$14+0.1),1,0)</f>
        <v>0</v>
      </c>
      <c r="AV104" s="316">
        <f>IF(AND('[1]BLOC PM'!$J175&gt;[1]synthèse!AN$14,'[1]BLOC PM'!$J175&lt;[1]synthèse!AN$14+0.1),1,0)</f>
        <v>0</v>
      </c>
      <c r="AW104" s="316">
        <f>IF(AND('[1]BLOC PM'!$J175&gt;[1]synthèse!AO$14,'[1]BLOC PM'!$J175&lt;[1]synthèse!AO$14+0.1),1,0)</f>
        <v>0</v>
      </c>
      <c r="AX104" s="316">
        <f>IF(AND('[1]BLOC PM'!$J175&gt;[1]synthèse!AP$14,'[1]BLOC PM'!$J175&lt;[1]synthèse!AP$14+0.1),1,0)</f>
        <v>0</v>
      </c>
      <c r="AY104" s="316">
        <f>IF(AND('[1]BLOC PM'!$J175&gt;[1]synthèse!AQ$14,'[1]BLOC PM'!$J175&lt;[1]synthèse!AQ$14+0.1),1,0)</f>
        <v>0</v>
      </c>
      <c r="AZ104" s="316">
        <f>IF(AND('[1]BLOC PM'!$J175&gt;[1]synthèse!AR$14,'[1]BLOC PM'!$J175&lt;[1]synthèse!AR$14+0.1),1,0)</f>
        <v>0</v>
      </c>
      <c r="BA104" s="316">
        <f>IF(AND('[1]BLOC PM'!$J175&gt;[1]synthèse!AS$14,'[1]BLOC PM'!$J175&lt;[1]synthèse!AS$14+0.1),1,0)</f>
        <v>0</v>
      </c>
      <c r="BB104" s="316">
        <f>IF(AND('[1]BLOC PM'!$J175&gt;[1]synthèse!AT$14,'[1]BLOC PM'!$J175&lt;[1]synthèse!AT$14+0.1),1,0)</f>
        <v>0</v>
      </c>
      <c r="BC104" s="316">
        <f>IF(AND('[1]BLOC PM'!$J175&gt;[1]synthèse!AU$14,'[1]BLOC PM'!$J175&lt;[1]synthèse!AU$14+0.1),1,0)</f>
        <v>0</v>
      </c>
      <c r="BD104" s="316">
        <f>IF(AND('[1]BLOC PM'!$J175&gt;[1]synthèse!AV$14,'[1]BLOC PM'!$J175&lt;[1]synthèse!AV$14+0.1),1,0)</f>
        <v>0</v>
      </c>
      <c r="BE104" s="316">
        <f>IF(AND('[1]BLOC PM'!$J175&gt;[1]synthèse!AW$14,'[1]BLOC PM'!$J175&lt;[1]synthèse!AW$14+0.1),1,0)</f>
        <v>0</v>
      </c>
      <c r="BF104" s="316">
        <f>IF(AND('[1]BLOC PM'!$J175&gt;[1]synthèse!AX$14,'[1]BLOC PM'!$J175&lt;[1]synthèse!AX$14+0.1),1,0)</f>
        <v>0</v>
      </c>
      <c r="BG104" s="316">
        <f>IF(AND('[1]BLOC PM'!$J175&gt;[1]synthèse!AY$14,'[1]BLOC PM'!$J175&lt;[1]synthèse!AY$14+0.1),1,0)</f>
        <v>0</v>
      </c>
      <c r="BH104" s="316">
        <f>IF(AND('[1]BLOC PM'!$J175&gt;[1]synthèse!AZ$14,'[1]BLOC PM'!$J175&lt;[1]synthèse!AZ$14+0.1),1,0)</f>
        <v>0</v>
      </c>
      <c r="BI104" s="316">
        <f>IF(AND('[1]BLOC PM'!$J175&gt;[1]synthèse!BA$14,'[1]BLOC PM'!$J175&lt;[1]synthèse!BA$14+0.1),1,0)</f>
        <v>0</v>
      </c>
      <c r="BJ104" s="316">
        <f>IF(AND('[1]BLOC PM'!$J175&gt;[1]synthèse!BB$14,'[1]BLOC PM'!$J175&lt;[1]synthèse!BB$14+0.1),1,0)</f>
        <v>0</v>
      </c>
      <c r="BK104" s="316">
        <f>IF(AND('[1]BLOC PM'!$J175&gt;[1]synthèse!BC$14,'[1]BLOC PM'!$J175&lt;[1]synthèse!BC$14+0.1),1,0)</f>
        <v>0</v>
      </c>
      <c r="BL104" s="316">
        <f>IF(AND('[1]BLOC PM'!$J175&gt;[1]synthèse!BD$14,'[1]BLOC PM'!$J175&lt;[1]synthèse!BD$14+0.1),1,0)</f>
        <v>0</v>
      </c>
      <c r="BM104" s="316">
        <f>IF(AND('[1]BLOC PM'!$J175&gt;[1]synthèse!BE$14,'[1]BLOC PM'!$J175&lt;[1]synthèse!BE$14+0.1),1,0)</f>
        <v>0</v>
      </c>
      <c r="BN104" s="316">
        <f>IF(AND('[1]BLOC PM'!$J175&gt;[1]synthèse!BF$14,'[1]BLOC PM'!$J175&lt;[1]synthèse!BF$14+0.1),1,0)</f>
        <v>0</v>
      </c>
      <c r="BO104" s="316">
        <f>IF(AND('[1]BLOC PM'!$J175&gt;[1]synthèse!BG$14,'[1]BLOC PM'!$J175&lt;[1]synthèse!BG$14+0.1),1,0)</f>
        <v>0</v>
      </c>
      <c r="BP104" s="316">
        <f>IF(AND('[1]BLOC PM'!$J175&gt;[1]synthèse!BH$14,'[1]BLOC PM'!$J175&lt;[1]synthèse!BH$14+0.1),1,0)</f>
        <v>0</v>
      </c>
      <c r="BQ104" s="316">
        <f>IF(AND('[1]BLOC PM'!$J175&gt;[1]synthèse!BI$14,'[1]BLOC PM'!$J175&lt;[1]synthèse!BI$14+0.1),1,0)</f>
        <v>0</v>
      </c>
      <c r="BR104" s="316">
        <f>IF(AND('[1]BLOC PM'!$J175&gt;[1]synthèse!BJ$14,'[1]BLOC PM'!$J175&lt;[1]synthèse!BJ$14+0.1),1,0)</f>
        <v>0</v>
      </c>
      <c r="BS104" s="316">
        <f>IF(AND('[1]BLOC PM'!$J175&gt;[1]synthèse!BK$14,'[1]BLOC PM'!$J175&lt;[1]synthèse!BK$14+0.1),1,0)</f>
        <v>0</v>
      </c>
      <c r="BT104" s="316">
        <f>IF(AND('[1]BLOC PM'!$J175&gt;[1]synthèse!BL$14,'[1]BLOC PM'!$J175&lt;[1]synthèse!BL$14+0.1),1,0)</f>
        <v>0</v>
      </c>
      <c r="BU104" s="316">
        <f>IF(AND('[1]BLOC PM'!$J175&gt;[1]synthèse!BM$14,'[1]BLOC PM'!$J175&lt;[1]synthèse!BM$14+0.1),1,0)</f>
        <v>0</v>
      </c>
      <c r="BV104" s="316">
        <f>IF(AND('[1]BLOC PM'!$J175&gt;[1]synthèse!BN$14,'[1]BLOC PM'!$J175&lt;[1]synthèse!BN$14+0.1),1,0)</f>
        <v>0</v>
      </c>
      <c r="BW104" s="316">
        <f>IF(AND('[1]BLOC PM'!$J175&gt;[1]synthèse!BO$14,'[1]BLOC PM'!$J175&lt;[1]synthèse!BO$14+0.1),1,0)</f>
        <v>0</v>
      </c>
      <c r="BX104" s="316">
        <f>IF(AND('[1]BLOC PM'!$J175&gt;[1]synthèse!BP$14,'[1]BLOC PM'!$J175&lt;[1]synthèse!BP$14+0.1),1,0)</f>
        <v>0</v>
      </c>
      <c r="BY104" s="316">
        <f>IF(AND('[1]BLOC PM'!$J175&gt;[1]synthèse!BQ$14,'[1]BLOC PM'!$J175&lt;[1]synthèse!BQ$14+0.1),1,0)</f>
        <v>0</v>
      </c>
      <c r="BZ104" s="316">
        <f>IF(AND('[1]BLOC PM'!$J175&gt;[1]synthèse!BR$14,'[1]BLOC PM'!$J175&lt;[1]synthèse!BR$14+0.1),1,0)</f>
        <v>0</v>
      </c>
      <c r="CA104" s="316">
        <f>IF(AND('[1]BLOC PM'!$J175&gt;[1]synthèse!BS$14,'[1]BLOC PM'!$J175&lt;[1]synthèse!BS$14+0.1),1,0)</f>
        <v>0</v>
      </c>
      <c r="CB104" s="316">
        <f>IF(AND('[1]BLOC PM'!$J175&gt;[1]synthèse!BT$14,'[1]BLOC PM'!$J175&lt;[1]synthèse!BT$14+0.1),1,0)</f>
        <v>0</v>
      </c>
      <c r="CC104" s="316">
        <f>IF(AND('[1]BLOC PM'!$J175&gt;[1]synthèse!BU$14,'[1]BLOC PM'!$J175&lt;[1]synthèse!BU$14+0.1),1,0)</f>
        <v>0</v>
      </c>
      <c r="CD104" s="316">
        <f>IF(AND('[1]BLOC PM'!$J175&gt;[1]synthèse!BV$14,'[1]BLOC PM'!$J175&lt;[1]synthèse!BV$14+0.1),1,0)</f>
        <v>0</v>
      </c>
      <c r="CE104" s="316">
        <f>IF(AND('[1]BLOC PM'!$J175&gt;[1]synthèse!BW$14,'[1]BLOC PM'!$J175&lt;[1]synthèse!BW$14+0.1),1,0)</f>
        <v>0</v>
      </c>
      <c r="CF104" s="316">
        <f>IF(AND('[1]BLOC PM'!$J175&gt;[1]synthèse!BX$14,'[1]BLOC PM'!$J175&lt;[1]synthèse!BX$14+0.1),1,0)</f>
        <v>0</v>
      </c>
      <c r="CG104" s="316">
        <f>IF(AND('[1]BLOC PM'!$J175&gt;[1]synthèse!BY$14,'[1]BLOC PM'!$J175&lt;[1]synthèse!BY$14+0.1),1,0)</f>
        <v>0</v>
      </c>
      <c r="CH104" s="316">
        <f>IF(AND('[1]BLOC PM'!$J175&gt;[1]synthèse!BZ$14,'[1]BLOC PM'!$J175&lt;[1]synthèse!BZ$14+0.1),1,0)</f>
        <v>0</v>
      </c>
      <c r="CI104" s="316">
        <f>IF(AND('[1]BLOC PM'!$J175&gt;[1]synthèse!CA$14,'[1]BLOC PM'!$J175&lt;[1]synthèse!CA$14+0.1),1,0)</f>
        <v>0</v>
      </c>
      <c r="CJ104" s="316">
        <f>IF(AND('[1]BLOC PM'!$J175&gt;[1]synthèse!CB$14,'[1]BLOC PM'!$J175&lt;[1]synthèse!CB$14+0.1),1,0)</f>
        <v>0</v>
      </c>
      <c r="CK104" s="316">
        <f>IF(AND('[1]BLOC PM'!$J175&gt;[1]synthèse!CC$14,'[1]BLOC PM'!$J175&lt;[1]synthèse!CC$14+0.1),1,0)</f>
        <v>0</v>
      </c>
      <c r="CL104" s="316">
        <f>IF(AND('[1]BLOC PM'!$J175&gt;[1]synthèse!CD$14,'[1]BLOC PM'!$J175&lt;[1]synthèse!CD$14+0.1),1,0)</f>
        <v>0</v>
      </c>
      <c r="CM104" s="316">
        <f>IF(AND('[1]BLOC PM'!$J175&gt;[1]synthèse!CE$14,'[1]BLOC PM'!$J175&lt;[1]synthèse!CE$14+0.1),1,0)</f>
        <v>0</v>
      </c>
      <c r="CN104" s="316">
        <f>IF(AND('[1]BLOC PM'!$J175&gt;[1]synthèse!CF$14,'[1]BLOC PM'!$J175&lt;[1]synthèse!CF$14+0.1),1,0)</f>
        <v>0</v>
      </c>
      <c r="CO104" s="316">
        <f>IF(AND('[1]BLOC PM'!$J175&gt;[1]synthèse!CG$14,'[1]BLOC PM'!$J175&lt;[1]synthèse!CG$14+0.1),1,0)</f>
        <v>0</v>
      </c>
      <c r="CP104" s="316">
        <f>IF(AND('[1]BLOC PM'!$J175&gt;[1]synthèse!CH$14,'[1]BLOC PM'!$J175&lt;[1]synthèse!CH$14+0.1),1,0)</f>
        <v>0</v>
      </c>
      <c r="CQ104" s="316">
        <f>IF(AND('[1]BLOC PM'!$J175&gt;[1]synthèse!CI$14,'[1]BLOC PM'!$J175&lt;[1]synthèse!CI$14+0.1),1,0)</f>
        <v>0</v>
      </c>
      <c r="CR104" s="316">
        <f>IF(AND('[1]BLOC PM'!$J175&gt;[1]synthèse!CJ$14,'[1]BLOC PM'!$J175&lt;[1]synthèse!CJ$14+0.1),1,0)</f>
        <v>0</v>
      </c>
      <c r="CS104" s="316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1"/>
      <c r="L105" s="181"/>
      <c r="M105" s="355"/>
      <c r="N105" s="181"/>
      <c r="O105" s="181"/>
      <c r="P105" s="181"/>
      <c r="Q105" s="181"/>
      <c r="R105" s="181"/>
      <c r="S105" s="181"/>
      <c r="T105" s="311"/>
      <c r="U105" s="317"/>
      <c r="V105" s="312"/>
      <c r="X105" s="312"/>
      <c r="Y105" s="312"/>
      <c r="Z105" s="312"/>
      <c r="AA105" s="312"/>
      <c r="AB105" s="312"/>
      <c r="AO105" s="316" t="e">
        <f>IF(#REF!&lt;&gt;"",#REF!,"")</f>
        <v>#REF!</v>
      </c>
      <c r="AP105" s="316">
        <f>IF(AND('[1]BLOC PM'!$J176&gt;[1]synthèse!AH$14,'[1]BLOC PM'!$J176&lt;[1]synthèse!AH$14+0.1),1,0)</f>
        <v>0</v>
      </c>
      <c r="AQ105" s="316">
        <f>IF(AND('[1]BLOC PM'!$J176&gt;[1]synthèse!AI$14,'[1]BLOC PM'!$J176&lt;[1]synthèse!AI$14+0.1),1,0)</f>
        <v>0</v>
      </c>
      <c r="AR105" s="316">
        <f>IF(AND('[1]BLOC PM'!$J176&gt;[1]synthèse!AJ$14,'[1]BLOC PM'!$J176&lt;[1]synthèse!AJ$14+0.1),1,0)</f>
        <v>0</v>
      </c>
      <c r="AS105" s="316">
        <f>IF(AND('[1]BLOC PM'!$J176&gt;[1]synthèse!AK$14,'[1]BLOC PM'!$J176&lt;[1]synthèse!AK$14+0.1),1,0)</f>
        <v>0</v>
      </c>
      <c r="AT105" s="316">
        <f>IF(AND('[1]BLOC PM'!$J176&gt;[1]synthèse!AL$14,'[1]BLOC PM'!$J176&lt;[1]synthèse!AL$14+0.1),1,0)</f>
        <v>0</v>
      </c>
      <c r="AU105" s="316">
        <f>IF(AND('[1]BLOC PM'!$J176&gt;[1]synthèse!AM$14,'[1]BLOC PM'!$J176&lt;[1]synthèse!AM$14+0.1),1,0)</f>
        <v>0</v>
      </c>
      <c r="AV105" s="316">
        <f>IF(AND('[1]BLOC PM'!$J176&gt;[1]synthèse!AN$14,'[1]BLOC PM'!$J176&lt;[1]synthèse!AN$14+0.1),1,0)</f>
        <v>0</v>
      </c>
      <c r="AW105" s="316">
        <f>IF(AND('[1]BLOC PM'!$J176&gt;[1]synthèse!AO$14,'[1]BLOC PM'!$J176&lt;[1]synthèse!AO$14+0.1),1,0)</f>
        <v>0</v>
      </c>
      <c r="AX105" s="316">
        <f>IF(AND('[1]BLOC PM'!$J176&gt;[1]synthèse!AP$14,'[1]BLOC PM'!$J176&lt;[1]synthèse!AP$14+0.1),1,0)</f>
        <v>0</v>
      </c>
      <c r="AY105" s="316">
        <f>IF(AND('[1]BLOC PM'!$J176&gt;[1]synthèse!AQ$14,'[1]BLOC PM'!$J176&lt;[1]synthèse!AQ$14+0.1),1,0)</f>
        <v>0</v>
      </c>
      <c r="AZ105" s="316">
        <f>IF(AND('[1]BLOC PM'!$J176&gt;[1]synthèse!AR$14,'[1]BLOC PM'!$J176&lt;[1]synthèse!AR$14+0.1),1,0)</f>
        <v>0</v>
      </c>
      <c r="BA105" s="316">
        <f>IF(AND('[1]BLOC PM'!$J176&gt;[1]synthèse!AS$14,'[1]BLOC PM'!$J176&lt;[1]synthèse!AS$14+0.1),1,0)</f>
        <v>0</v>
      </c>
      <c r="BB105" s="316">
        <f>IF(AND('[1]BLOC PM'!$J176&gt;[1]synthèse!AT$14,'[1]BLOC PM'!$J176&lt;[1]synthèse!AT$14+0.1),1,0)</f>
        <v>0</v>
      </c>
      <c r="BC105" s="316">
        <f>IF(AND('[1]BLOC PM'!$J176&gt;[1]synthèse!AU$14,'[1]BLOC PM'!$J176&lt;[1]synthèse!AU$14+0.1),1,0)</f>
        <v>0</v>
      </c>
      <c r="BD105" s="316">
        <f>IF(AND('[1]BLOC PM'!$J176&gt;[1]synthèse!AV$14,'[1]BLOC PM'!$J176&lt;[1]synthèse!AV$14+0.1),1,0)</f>
        <v>0</v>
      </c>
      <c r="BE105" s="316">
        <f>IF(AND('[1]BLOC PM'!$J176&gt;[1]synthèse!AW$14,'[1]BLOC PM'!$J176&lt;[1]synthèse!AW$14+0.1),1,0)</f>
        <v>0</v>
      </c>
      <c r="BF105" s="316">
        <f>IF(AND('[1]BLOC PM'!$J176&gt;[1]synthèse!AX$14,'[1]BLOC PM'!$J176&lt;[1]synthèse!AX$14+0.1),1,0)</f>
        <v>0</v>
      </c>
      <c r="BG105" s="316">
        <f>IF(AND('[1]BLOC PM'!$J176&gt;[1]synthèse!AY$14,'[1]BLOC PM'!$J176&lt;[1]synthèse!AY$14+0.1),1,0)</f>
        <v>0</v>
      </c>
      <c r="BH105" s="316">
        <f>IF(AND('[1]BLOC PM'!$J176&gt;[1]synthèse!AZ$14,'[1]BLOC PM'!$J176&lt;[1]synthèse!AZ$14+0.1),1,0)</f>
        <v>0</v>
      </c>
      <c r="BI105" s="316">
        <f>IF(AND('[1]BLOC PM'!$J176&gt;[1]synthèse!BA$14,'[1]BLOC PM'!$J176&lt;[1]synthèse!BA$14+0.1),1,0)</f>
        <v>0</v>
      </c>
      <c r="BJ105" s="316">
        <f>IF(AND('[1]BLOC PM'!$J176&gt;[1]synthèse!BB$14,'[1]BLOC PM'!$J176&lt;[1]synthèse!BB$14+0.1),1,0)</f>
        <v>0</v>
      </c>
      <c r="BK105" s="316">
        <f>IF(AND('[1]BLOC PM'!$J176&gt;[1]synthèse!BC$14,'[1]BLOC PM'!$J176&lt;[1]synthèse!BC$14+0.1),1,0)</f>
        <v>0</v>
      </c>
      <c r="BL105" s="316">
        <f>IF(AND('[1]BLOC PM'!$J176&gt;[1]synthèse!BD$14,'[1]BLOC PM'!$J176&lt;[1]synthèse!BD$14+0.1),1,0)</f>
        <v>0</v>
      </c>
      <c r="BM105" s="316">
        <f>IF(AND('[1]BLOC PM'!$J176&gt;[1]synthèse!BE$14,'[1]BLOC PM'!$J176&lt;[1]synthèse!BE$14+0.1),1,0)</f>
        <v>0</v>
      </c>
      <c r="BN105" s="316">
        <f>IF(AND('[1]BLOC PM'!$J176&gt;[1]synthèse!BF$14,'[1]BLOC PM'!$J176&lt;[1]synthèse!BF$14+0.1),1,0)</f>
        <v>0</v>
      </c>
      <c r="BO105" s="316">
        <f>IF(AND('[1]BLOC PM'!$J176&gt;[1]synthèse!BG$14,'[1]BLOC PM'!$J176&lt;[1]synthèse!BG$14+0.1),1,0)</f>
        <v>0</v>
      </c>
      <c r="BP105" s="316">
        <f>IF(AND('[1]BLOC PM'!$J176&gt;[1]synthèse!BH$14,'[1]BLOC PM'!$J176&lt;[1]synthèse!BH$14+0.1),1,0)</f>
        <v>0</v>
      </c>
      <c r="BQ105" s="316">
        <f>IF(AND('[1]BLOC PM'!$J176&gt;[1]synthèse!BI$14,'[1]BLOC PM'!$J176&lt;[1]synthèse!BI$14+0.1),1,0)</f>
        <v>0</v>
      </c>
      <c r="BR105" s="316">
        <f>IF(AND('[1]BLOC PM'!$J176&gt;[1]synthèse!BJ$14,'[1]BLOC PM'!$J176&lt;[1]synthèse!BJ$14+0.1),1,0)</f>
        <v>0</v>
      </c>
      <c r="BS105" s="316">
        <f>IF(AND('[1]BLOC PM'!$J176&gt;[1]synthèse!BK$14,'[1]BLOC PM'!$J176&lt;[1]synthèse!BK$14+0.1),1,0)</f>
        <v>0</v>
      </c>
      <c r="BT105" s="316">
        <f>IF(AND('[1]BLOC PM'!$J176&gt;[1]synthèse!BL$14,'[1]BLOC PM'!$J176&lt;[1]synthèse!BL$14+0.1),1,0)</f>
        <v>0</v>
      </c>
      <c r="BU105" s="316">
        <f>IF(AND('[1]BLOC PM'!$J176&gt;[1]synthèse!BM$14,'[1]BLOC PM'!$J176&lt;[1]synthèse!BM$14+0.1),1,0)</f>
        <v>0</v>
      </c>
      <c r="BV105" s="316">
        <f>IF(AND('[1]BLOC PM'!$J176&gt;[1]synthèse!BN$14,'[1]BLOC PM'!$J176&lt;[1]synthèse!BN$14+0.1),1,0)</f>
        <v>0</v>
      </c>
      <c r="BW105" s="316">
        <f>IF(AND('[1]BLOC PM'!$J176&gt;[1]synthèse!BO$14,'[1]BLOC PM'!$J176&lt;[1]synthèse!BO$14+0.1),1,0)</f>
        <v>0</v>
      </c>
      <c r="BX105" s="316">
        <f>IF(AND('[1]BLOC PM'!$J176&gt;[1]synthèse!BP$14,'[1]BLOC PM'!$J176&lt;[1]synthèse!BP$14+0.1),1,0)</f>
        <v>0</v>
      </c>
      <c r="BY105" s="316">
        <f>IF(AND('[1]BLOC PM'!$J176&gt;[1]synthèse!BQ$14,'[1]BLOC PM'!$J176&lt;[1]synthèse!BQ$14+0.1),1,0)</f>
        <v>0</v>
      </c>
      <c r="BZ105" s="316">
        <f>IF(AND('[1]BLOC PM'!$J176&gt;[1]synthèse!BR$14,'[1]BLOC PM'!$J176&lt;[1]synthèse!BR$14+0.1),1,0)</f>
        <v>0</v>
      </c>
      <c r="CA105" s="316">
        <f>IF(AND('[1]BLOC PM'!$J176&gt;[1]synthèse!BS$14,'[1]BLOC PM'!$J176&lt;[1]synthèse!BS$14+0.1),1,0)</f>
        <v>0</v>
      </c>
      <c r="CB105" s="316">
        <f>IF(AND('[1]BLOC PM'!$J176&gt;[1]synthèse!BT$14,'[1]BLOC PM'!$J176&lt;[1]synthèse!BT$14+0.1),1,0)</f>
        <v>0</v>
      </c>
      <c r="CC105" s="316">
        <f>IF(AND('[1]BLOC PM'!$J176&gt;[1]synthèse!BU$14,'[1]BLOC PM'!$J176&lt;[1]synthèse!BU$14+0.1),1,0)</f>
        <v>0</v>
      </c>
      <c r="CD105" s="316">
        <f>IF(AND('[1]BLOC PM'!$J176&gt;[1]synthèse!BV$14,'[1]BLOC PM'!$J176&lt;[1]synthèse!BV$14+0.1),1,0)</f>
        <v>0</v>
      </c>
      <c r="CE105" s="316">
        <f>IF(AND('[1]BLOC PM'!$J176&gt;[1]synthèse!BW$14,'[1]BLOC PM'!$J176&lt;[1]synthèse!BW$14+0.1),1,0)</f>
        <v>0</v>
      </c>
      <c r="CF105" s="316">
        <f>IF(AND('[1]BLOC PM'!$J176&gt;[1]synthèse!BX$14,'[1]BLOC PM'!$J176&lt;[1]synthèse!BX$14+0.1),1,0)</f>
        <v>0</v>
      </c>
      <c r="CG105" s="316">
        <f>IF(AND('[1]BLOC PM'!$J176&gt;[1]synthèse!BY$14,'[1]BLOC PM'!$J176&lt;[1]synthèse!BY$14+0.1),1,0)</f>
        <v>0</v>
      </c>
      <c r="CH105" s="316">
        <f>IF(AND('[1]BLOC PM'!$J176&gt;[1]synthèse!BZ$14,'[1]BLOC PM'!$J176&lt;[1]synthèse!BZ$14+0.1),1,0)</f>
        <v>0</v>
      </c>
      <c r="CI105" s="316">
        <f>IF(AND('[1]BLOC PM'!$J176&gt;[1]synthèse!CA$14,'[1]BLOC PM'!$J176&lt;[1]synthèse!CA$14+0.1),1,0)</f>
        <v>0</v>
      </c>
      <c r="CJ105" s="316">
        <f>IF(AND('[1]BLOC PM'!$J176&gt;[1]synthèse!CB$14,'[1]BLOC PM'!$J176&lt;[1]synthèse!CB$14+0.1),1,0)</f>
        <v>0</v>
      </c>
      <c r="CK105" s="316">
        <f>IF(AND('[1]BLOC PM'!$J176&gt;[1]synthèse!CC$14,'[1]BLOC PM'!$J176&lt;[1]synthèse!CC$14+0.1),1,0)</f>
        <v>0</v>
      </c>
      <c r="CL105" s="316">
        <f>IF(AND('[1]BLOC PM'!$J176&gt;[1]synthèse!CD$14,'[1]BLOC PM'!$J176&lt;[1]synthèse!CD$14+0.1),1,0)</f>
        <v>0</v>
      </c>
      <c r="CM105" s="316">
        <f>IF(AND('[1]BLOC PM'!$J176&gt;[1]synthèse!CE$14,'[1]BLOC PM'!$J176&lt;[1]synthèse!CE$14+0.1),1,0)</f>
        <v>0</v>
      </c>
      <c r="CN105" s="316">
        <f>IF(AND('[1]BLOC PM'!$J176&gt;[1]synthèse!CF$14,'[1]BLOC PM'!$J176&lt;[1]synthèse!CF$14+0.1),1,0)</f>
        <v>0</v>
      </c>
      <c r="CO105" s="316">
        <f>IF(AND('[1]BLOC PM'!$J176&gt;[1]synthèse!CG$14,'[1]BLOC PM'!$J176&lt;[1]synthèse!CG$14+0.1),1,0)</f>
        <v>0</v>
      </c>
      <c r="CP105" s="316">
        <f>IF(AND('[1]BLOC PM'!$J176&gt;[1]synthèse!CH$14,'[1]BLOC PM'!$J176&lt;[1]synthèse!CH$14+0.1),1,0)</f>
        <v>0</v>
      </c>
      <c r="CQ105" s="316">
        <f>IF(AND('[1]BLOC PM'!$J176&gt;[1]synthèse!CI$14,'[1]BLOC PM'!$J176&lt;[1]synthèse!CI$14+0.1),1,0)</f>
        <v>0</v>
      </c>
      <c r="CR105" s="316">
        <f>IF(AND('[1]BLOC PM'!$J176&gt;[1]synthèse!CJ$14,'[1]BLOC PM'!$J176&lt;[1]synthèse!CJ$14+0.1),1,0)</f>
        <v>0</v>
      </c>
      <c r="CS105" s="316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1"/>
      <c r="L106" s="181"/>
      <c r="M106" s="355"/>
      <c r="N106" s="181"/>
      <c r="O106" s="181"/>
      <c r="P106" s="181"/>
      <c r="Q106" s="181"/>
      <c r="R106" s="181"/>
      <c r="S106" s="181"/>
      <c r="T106" s="311"/>
      <c r="U106" s="317"/>
      <c r="V106" s="312"/>
      <c r="X106" s="312"/>
      <c r="Y106" s="312"/>
      <c r="Z106" s="312"/>
      <c r="AA106" s="312"/>
      <c r="AB106" s="312"/>
      <c r="AO106" s="316" t="e">
        <f>IF(#REF!&lt;&gt;"",#REF!,"")</f>
        <v>#REF!</v>
      </c>
      <c r="AP106" s="316">
        <f>IF(AND('[1]BLOC PM'!$J177&gt;[1]synthèse!AH$14,'[1]BLOC PM'!$J177&lt;[1]synthèse!AH$14+0.1),1,0)</f>
        <v>0</v>
      </c>
      <c r="AQ106" s="316">
        <f>IF(AND('[1]BLOC PM'!$J177&gt;[1]synthèse!AI$14,'[1]BLOC PM'!$J177&lt;[1]synthèse!AI$14+0.1),1,0)</f>
        <v>0</v>
      </c>
      <c r="AR106" s="316">
        <f>IF(AND('[1]BLOC PM'!$J177&gt;[1]synthèse!AJ$14,'[1]BLOC PM'!$J177&lt;[1]synthèse!AJ$14+0.1),1,0)</f>
        <v>0</v>
      </c>
      <c r="AS106" s="316">
        <f>IF(AND('[1]BLOC PM'!$J177&gt;[1]synthèse!AK$14,'[1]BLOC PM'!$J177&lt;[1]synthèse!AK$14+0.1),1,0)</f>
        <v>0</v>
      </c>
      <c r="AT106" s="316">
        <f>IF(AND('[1]BLOC PM'!$J177&gt;[1]synthèse!AL$14,'[1]BLOC PM'!$J177&lt;[1]synthèse!AL$14+0.1),1,0)</f>
        <v>0</v>
      </c>
      <c r="AU106" s="316">
        <f>IF(AND('[1]BLOC PM'!$J177&gt;[1]synthèse!AM$14,'[1]BLOC PM'!$J177&lt;[1]synthèse!AM$14+0.1),1,0)</f>
        <v>0</v>
      </c>
      <c r="AV106" s="316">
        <f>IF(AND('[1]BLOC PM'!$J177&gt;[1]synthèse!AN$14,'[1]BLOC PM'!$J177&lt;[1]synthèse!AN$14+0.1),1,0)</f>
        <v>0</v>
      </c>
      <c r="AW106" s="316">
        <f>IF(AND('[1]BLOC PM'!$J177&gt;[1]synthèse!AO$14,'[1]BLOC PM'!$J177&lt;[1]synthèse!AO$14+0.1),1,0)</f>
        <v>0</v>
      </c>
      <c r="AX106" s="316">
        <f>IF(AND('[1]BLOC PM'!$J177&gt;[1]synthèse!AP$14,'[1]BLOC PM'!$J177&lt;[1]synthèse!AP$14+0.1),1,0)</f>
        <v>0</v>
      </c>
      <c r="AY106" s="316">
        <f>IF(AND('[1]BLOC PM'!$J177&gt;[1]synthèse!AQ$14,'[1]BLOC PM'!$J177&lt;[1]synthèse!AQ$14+0.1),1,0)</f>
        <v>0</v>
      </c>
      <c r="AZ106" s="316">
        <f>IF(AND('[1]BLOC PM'!$J177&gt;[1]synthèse!AR$14,'[1]BLOC PM'!$J177&lt;[1]synthèse!AR$14+0.1),1,0)</f>
        <v>0</v>
      </c>
      <c r="BA106" s="316">
        <f>IF(AND('[1]BLOC PM'!$J177&gt;[1]synthèse!AS$14,'[1]BLOC PM'!$J177&lt;[1]synthèse!AS$14+0.1),1,0)</f>
        <v>0</v>
      </c>
      <c r="BB106" s="316">
        <f>IF(AND('[1]BLOC PM'!$J177&gt;[1]synthèse!AT$14,'[1]BLOC PM'!$J177&lt;[1]synthèse!AT$14+0.1),1,0)</f>
        <v>0</v>
      </c>
      <c r="BC106" s="316">
        <f>IF(AND('[1]BLOC PM'!$J177&gt;[1]synthèse!AU$14,'[1]BLOC PM'!$J177&lt;[1]synthèse!AU$14+0.1),1,0)</f>
        <v>0</v>
      </c>
      <c r="BD106" s="316">
        <f>IF(AND('[1]BLOC PM'!$J177&gt;[1]synthèse!AV$14,'[1]BLOC PM'!$J177&lt;[1]synthèse!AV$14+0.1),1,0)</f>
        <v>0</v>
      </c>
      <c r="BE106" s="316">
        <f>IF(AND('[1]BLOC PM'!$J177&gt;[1]synthèse!AW$14,'[1]BLOC PM'!$J177&lt;[1]synthèse!AW$14+0.1),1,0)</f>
        <v>0</v>
      </c>
      <c r="BF106" s="316">
        <f>IF(AND('[1]BLOC PM'!$J177&gt;[1]synthèse!AX$14,'[1]BLOC PM'!$J177&lt;[1]synthèse!AX$14+0.1),1,0)</f>
        <v>0</v>
      </c>
      <c r="BG106" s="316">
        <f>IF(AND('[1]BLOC PM'!$J177&gt;[1]synthèse!AY$14,'[1]BLOC PM'!$J177&lt;[1]synthèse!AY$14+0.1),1,0)</f>
        <v>0</v>
      </c>
      <c r="BH106" s="316">
        <f>IF(AND('[1]BLOC PM'!$J177&gt;[1]synthèse!AZ$14,'[1]BLOC PM'!$J177&lt;[1]synthèse!AZ$14+0.1),1,0)</f>
        <v>0</v>
      </c>
      <c r="BI106" s="316">
        <f>IF(AND('[1]BLOC PM'!$J177&gt;[1]synthèse!BA$14,'[1]BLOC PM'!$J177&lt;[1]synthèse!BA$14+0.1),1,0)</f>
        <v>0</v>
      </c>
      <c r="BJ106" s="316">
        <f>IF(AND('[1]BLOC PM'!$J177&gt;[1]synthèse!BB$14,'[1]BLOC PM'!$J177&lt;[1]synthèse!BB$14+0.1),1,0)</f>
        <v>0</v>
      </c>
      <c r="BK106" s="316">
        <f>IF(AND('[1]BLOC PM'!$J177&gt;[1]synthèse!BC$14,'[1]BLOC PM'!$J177&lt;[1]synthèse!BC$14+0.1),1,0)</f>
        <v>0</v>
      </c>
      <c r="BL106" s="316">
        <f>IF(AND('[1]BLOC PM'!$J177&gt;[1]synthèse!BD$14,'[1]BLOC PM'!$J177&lt;[1]synthèse!BD$14+0.1),1,0)</f>
        <v>0</v>
      </c>
      <c r="BM106" s="316">
        <f>IF(AND('[1]BLOC PM'!$J177&gt;[1]synthèse!BE$14,'[1]BLOC PM'!$J177&lt;[1]synthèse!BE$14+0.1),1,0)</f>
        <v>0</v>
      </c>
      <c r="BN106" s="316">
        <f>IF(AND('[1]BLOC PM'!$J177&gt;[1]synthèse!BF$14,'[1]BLOC PM'!$J177&lt;[1]synthèse!BF$14+0.1),1,0)</f>
        <v>0</v>
      </c>
      <c r="BO106" s="316">
        <f>IF(AND('[1]BLOC PM'!$J177&gt;[1]synthèse!BG$14,'[1]BLOC PM'!$J177&lt;[1]synthèse!BG$14+0.1),1,0)</f>
        <v>0</v>
      </c>
      <c r="BP106" s="316">
        <f>IF(AND('[1]BLOC PM'!$J177&gt;[1]synthèse!BH$14,'[1]BLOC PM'!$J177&lt;[1]synthèse!BH$14+0.1),1,0)</f>
        <v>0</v>
      </c>
      <c r="BQ106" s="316">
        <f>IF(AND('[1]BLOC PM'!$J177&gt;[1]synthèse!BI$14,'[1]BLOC PM'!$J177&lt;[1]synthèse!BI$14+0.1),1,0)</f>
        <v>0</v>
      </c>
      <c r="BR106" s="316">
        <f>IF(AND('[1]BLOC PM'!$J177&gt;[1]synthèse!BJ$14,'[1]BLOC PM'!$J177&lt;[1]synthèse!BJ$14+0.1),1,0)</f>
        <v>0</v>
      </c>
      <c r="BS106" s="316">
        <f>IF(AND('[1]BLOC PM'!$J177&gt;[1]synthèse!BK$14,'[1]BLOC PM'!$J177&lt;[1]synthèse!BK$14+0.1),1,0)</f>
        <v>0</v>
      </c>
      <c r="BT106" s="316">
        <f>IF(AND('[1]BLOC PM'!$J177&gt;[1]synthèse!BL$14,'[1]BLOC PM'!$J177&lt;[1]synthèse!BL$14+0.1),1,0)</f>
        <v>0</v>
      </c>
      <c r="BU106" s="316">
        <f>IF(AND('[1]BLOC PM'!$J177&gt;[1]synthèse!BM$14,'[1]BLOC PM'!$J177&lt;[1]synthèse!BM$14+0.1),1,0)</f>
        <v>0</v>
      </c>
      <c r="BV106" s="316">
        <f>IF(AND('[1]BLOC PM'!$J177&gt;[1]synthèse!BN$14,'[1]BLOC PM'!$J177&lt;[1]synthèse!BN$14+0.1),1,0)</f>
        <v>0</v>
      </c>
      <c r="BW106" s="316">
        <f>IF(AND('[1]BLOC PM'!$J177&gt;[1]synthèse!BO$14,'[1]BLOC PM'!$J177&lt;[1]synthèse!BO$14+0.1),1,0)</f>
        <v>0</v>
      </c>
      <c r="BX106" s="316">
        <f>IF(AND('[1]BLOC PM'!$J177&gt;[1]synthèse!BP$14,'[1]BLOC PM'!$J177&lt;[1]synthèse!BP$14+0.1),1,0)</f>
        <v>0</v>
      </c>
      <c r="BY106" s="316">
        <f>IF(AND('[1]BLOC PM'!$J177&gt;[1]synthèse!BQ$14,'[1]BLOC PM'!$J177&lt;[1]synthèse!BQ$14+0.1),1,0)</f>
        <v>0</v>
      </c>
      <c r="BZ106" s="316">
        <f>IF(AND('[1]BLOC PM'!$J177&gt;[1]synthèse!BR$14,'[1]BLOC PM'!$J177&lt;[1]synthèse!BR$14+0.1),1,0)</f>
        <v>0</v>
      </c>
      <c r="CA106" s="316">
        <f>IF(AND('[1]BLOC PM'!$J177&gt;[1]synthèse!BS$14,'[1]BLOC PM'!$J177&lt;[1]synthèse!BS$14+0.1),1,0)</f>
        <v>0</v>
      </c>
      <c r="CB106" s="316">
        <f>IF(AND('[1]BLOC PM'!$J177&gt;[1]synthèse!BT$14,'[1]BLOC PM'!$J177&lt;[1]synthèse!BT$14+0.1),1,0)</f>
        <v>0</v>
      </c>
      <c r="CC106" s="316">
        <f>IF(AND('[1]BLOC PM'!$J177&gt;[1]synthèse!BU$14,'[1]BLOC PM'!$J177&lt;[1]synthèse!BU$14+0.1),1,0)</f>
        <v>0</v>
      </c>
      <c r="CD106" s="316">
        <f>IF(AND('[1]BLOC PM'!$J177&gt;[1]synthèse!BV$14,'[1]BLOC PM'!$J177&lt;[1]synthèse!BV$14+0.1),1,0)</f>
        <v>0</v>
      </c>
      <c r="CE106" s="316">
        <f>IF(AND('[1]BLOC PM'!$J177&gt;[1]synthèse!BW$14,'[1]BLOC PM'!$J177&lt;[1]synthèse!BW$14+0.1),1,0)</f>
        <v>0</v>
      </c>
      <c r="CF106" s="316">
        <f>IF(AND('[1]BLOC PM'!$J177&gt;[1]synthèse!BX$14,'[1]BLOC PM'!$J177&lt;[1]synthèse!BX$14+0.1),1,0)</f>
        <v>0</v>
      </c>
      <c r="CG106" s="316">
        <f>IF(AND('[1]BLOC PM'!$J177&gt;[1]synthèse!BY$14,'[1]BLOC PM'!$J177&lt;[1]synthèse!BY$14+0.1),1,0)</f>
        <v>0</v>
      </c>
      <c r="CH106" s="316">
        <f>IF(AND('[1]BLOC PM'!$J177&gt;[1]synthèse!BZ$14,'[1]BLOC PM'!$J177&lt;[1]synthèse!BZ$14+0.1),1,0)</f>
        <v>0</v>
      </c>
      <c r="CI106" s="316">
        <f>IF(AND('[1]BLOC PM'!$J177&gt;[1]synthèse!CA$14,'[1]BLOC PM'!$J177&lt;[1]synthèse!CA$14+0.1),1,0)</f>
        <v>0</v>
      </c>
      <c r="CJ106" s="316">
        <f>IF(AND('[1]BLOC PM'!$J177&gt;[1]synthèse!CB$14,'[1]BLOC PM'!$J177&lt;[1]synthèse!CB$14+0.1),1,0)</f>
        <v>0</v>
      </c>
      <c r="CK106" s="316">
        <f>IF(AND('[1]BLOC PM'!$J177&gt;[1]synthèse!CC$14,'[1]BLOC PM'!$J177&lt;[1]synthèse!CC$14+0.1),1,0)</f>
        <v>0</v>
      </c>
      <c r="CL106" s="316">
        <f>IF(AND('[1]BLOC PM'!$J177&gt;[1]synthèse!CD$14,'[1]BLOC PM'!$J177&lt;[1]synthèse!CD$14+0.1),1,0)</f>
        <v>0</v>
      </c>
      <c r="CM106" s="316">
        <f>IF(AND('[1]BLOC PM'!$J177&gt;[1]synthèse!CE$14,'[1]BLOC PM'!$J177&lt;[1]synthèse!CE$14+0.1),1,0)</f>
        <v>0</v>
      </c>
      <c r="CN106" s="316">
        <f>IF(AND('[1]BLOC PM'!$J177&gt;[1]synthèse!CF$14,'[1]BLOC PM'!$J177&lt;[1]synthèse!CF$14+0.1),1,0)</f>
        <v>0</v>
      </c>
      <c r="CO106" s="316">
        <f>IF(AND('[1]BLOC PM'!$J177&gt;[1]synthèse!CG$14,'[1]BLOC PM'!$J177&lt;[1]synthèse!CG$14+0.1),1,0)</f>
        <v>0</v>
      </c>
      <c r="CP106" s="316">
        <f>IF(AND('[1]BLOC PM'!$J177&gt;[1]synthèse!CH$14,'[1]BLOC PM'!$J177&lt;[1]synthèse!CH$14+0.1),1,0)</f>
        <v>0</v>
      </c>
      <c r="CQ106" s="316">
        <f>IF(AND('[1]BLOC PM'!$J177&gt;[1]synthèse!CI$14,'[1]BLOC PM'!$J177&lt;[1]synthèse!CI$14+0.1),1,0)</f>
        <v>0</v>
      </c>
      <c r="CR106" s="316">
        <f>IF(AND('[1]BLOC PM'!$J177&gt;[1]synthèse!CJ$14,'[1]BLOC PM'!$J177&lt;[1]synthèse!CJ$14+0.1),1,0)</f>
        <v>0</v>
      </c>
      <c r="CS106" s="316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1"/>
      <c r="L107" s="181"/>
      <c r="M107" s="355"/>
      <c r="N107" s="181"/>
      <c r="O107" s="181"/>
      <c r="P107" s="181"/>
      <c r="Q107" s="181"/>
      <c r="R107" s="181"/>
      <c r="S107" s="181"/>
      <c r="T107" s="311"/>
      <c r="U107" s="317"/>
      <c r="V107" s="312"/>
      <c r="X107" s="312"/>
      <c r="Y107" s="312"/>
      <c r="Z107" s="312"/>
      <c r="AA107" s="312"/>
      <c r="AB107" s="312"/>
      <c r="AO107" s="316" t="str">
        <f>IF('[1]BLOC PM'!A178&lt;&gt;"",'[1]BLOC PM'!A178,"")</f>
        <v/>
      </c>
      <c r="AP107" s="316">
        <f>IF(AND('[1]BLOC PM'!$J178&gt;[1]synthèse!AH$14,'[1]BLOC PM'!$J178&lt;[1]synthèse!AH$14+0.1),1,0)</f>
        <v>0</v>
      </c>
      <c r="AQ107" s="316">
        <f>IF(AND('[1]BLOC PM'!$J178&gt;[1]synthèse!AI$14,'[1]BLOC PM'!$J178&lt;[1]synthèse!AI$14+0.1),1,0)</f>
        <v>0</v>
      </c>
      <c r="AR107" s="316">
        <f>IF(AND('[1]BLOC PM'!$J178&gt;[1]synthèse!AJ$14,'[1]BLOC PM'!$J178&lt;[1]synthèse!AJ$14+0.1),1,0)</f>
        <v>0</v>
      </c>
      <c r="AS107" s="316">
        <f>IF(AND('[1]BLOC PM'!$J178&gt;[1]synthèse!AK$14,'[1]BLOC PM'!$J178&lt;[1]synthèse!AK$14+0.1),1,0)</f>
        <v>0</v>
      </c>
      <c r="AT107" s="316">
        <f>IF(AND('[1]BLOC PM'!$J178&gt;[1]synthèse!AL$14,'[1]BLOC PM'!$J178&lt;[1]synthèse!AL$14+0.1),1,0)</f>
        <v>0</v>
      </c>
      <c r="AU107" s="316">
        <f>IF(AND('[1]BLOC PM'!$J178&gt;[1]synthèse!AM$14,'[1]BLOC PM'!$J178&lt;[1]synthèse!AM$14+0.1),1,0)</f>
        <v>0</v>
      </c>
      <c r="AV107" s="316">
        <f>IF(AND('[1]BLOC PM'!$J178&gt;[1]synthèse!AN$14,'[1]BLOC PM'!$J178&lt;[1]synthèse!AN$14+0.1),1,0)</f>
        <v>0</v>
      </c>
      <c r="AW107" s="316">
        <f>IF(AND('[1]BLOC PM'!$J178&gt;[1]synthèse!AO$14,'[1]BLOC PM'!$J178&lt;[1]synthèse!AO$14+0.1),1,0)</f>
        <v>0</v>
      </c>
      <c r="AX107" s="316">
        <f>IF(AND('[1]BLOC PM'!$J178&gt;[1]synthèse!AP$14,'[1]BLOC PM'!$J178&lt;[1]synthèse!AP$14+0.1),1,0)</f>
        <v>0</v>
      </c>
      <c r="AY107" s="316">
        <f>IF(AND('[1]BLOC PM'!$J178&gt;[1]synthèse!AQ$14,'[1]BLOC PM'!$J178&lt;[1]synthèse!AQ$14+0.1),1,0)</f>
        <v>0</v>
      </c>
      <c r="AZ107" s="316">
        <f>IF(AND('[1]BLOC PM'!$J178&gt;[1]synthèse!AR$14,'[1]BLOC PM'!$J178&lt;[1]synthèse!AR$14+0.1),1,0)</f>
        <v>0</v>
      </c>
      <c r="BA107" s="316">
        <f>IF(AND('[1]BLOC PM'!$J178&gt;[1]synthèse!AS$14,'[1]BLOC PM'!$J178&lt;[1]synthèse!AS$14+0.1),1,0)</f>
        <v>0</v>
      </c>
      <c r="BB107" s="316">
        <f>IF(AND('[1]BLOC PM'!$J178&gt;[1]synthèse!AT$14,'[1]BLOC PM'!$J178&lt;[1]synthèse!AT$14+0.1),1,0)</f>
        <v>0</v>
      </c>
      <c r="BC107" s="316">
        <f>IF(AND('[1]BLOC PM'!$J178&gt;[1]synthèse!AU$14,'[1]BLOC PM'!$J178&lt;[1]synthèse!AU$14+0.1),1,0)</f>
        <v>0</v>
      </c>
      <c r="BD107" s="316">
        <f>IF(AND('[1]BLOC PM'!$J178&gt;[1]synthèse!AV$14,'[1]BLOC PM'!$J178&lt;[1]synthèse!AV$14+0.1),1,0)</f>
        <v>0</v>
      </c>
      <c r="BE107" s="316">
        <f>IF(AND('[1]BLOC PM'!$J178&gt;[1]synthèse!AW$14,'[1]BLOC PM'!$J178&lt;[1]synthèse!AW$14+0.1),1,0)</f>
        <v>0</v>
      </c>
      <c r="BF107" s="316">
        <f>IF(AND('[1]BLOC PM'!$J178&gt;[1]synthèse!AX$14,'[1]BLOC PM'!$J178&lt;[1]synthèse!AX$14+0.1),1,0)</f>
        <v>0</v>
      </c>
      <c r="BG107" s="316">
        <f>IF(AND('[1]BLOC PM'!$J178&gt;[1]synthèse!AY$14,'[1]BLOC PM'!$J178&lt;[1]synthèse!AY$14+0.1),1,0)</f>
        <v>0</v>
      </c>
      <c r="BH107" s="316">
        <f>IF(AND('[1]BLOC PM'!$J178&gt;[1]synthèse!AZ$14,'[1]BLOC PM'!$J178&lt;[1]synthèse!AZ$14+0.1),1,0)</f>
        <v>0</v>
      </c>
      <c r="BI107" s="316">
        <f>IF(AND('[1]BLOC PM'!$J178&gt;[1]synthèse!BA$14,'[1]BLOC PM'!$J178&lt;[1]synthèse!BA$14+0.1),1,0)</f>
        <v>0</v>
      </c>
      <c r="BJ107" s="316">
        <f>IF(AND('[1]BLOC PM'!$J178&gt;[1]synthèse!BB$14,'[1]BLOC PM'!$J178&lt;[1]synthèse!BB$14+0.1),1,0)</f>
        <v>0</v>
      </c>
      <c r="BK107" s="316">
        <f>IF(AND('[1]BLOC PM'!$J178&gt;[1]synthèse!BC$14,'[1]BLOC PM'!$J178&lt;[1]synthèse!BC$14+0.1),1,0)</f>
        <v>0</v>
      </c>
      <c r="BL107" s="316">
        <f>IF(AND('[1]BLOC PM'!$J178&gt;[1]synthèse!BD$14,'[1]BLOC PM'!$J178&lt;[1]synthèse!BD$14+0.1),1,0)</f>
        <v>0</v>
      </c>
      <c r="BM107" s="316">
        <f>IF(AND('[1]BLOC PM'!$J178&gt;[1]synthèse!BE$14,'[1]BLOC PM'!$J178&lt;[1]synthèse!BE$14+0.1),1,0)</f>
        <v>0</v>
      </c>
      <c r="BN107" s="316">
        <f>IF(AND('[1]BLOC PM'!$J178&gt;[1]synthèse!BF$14,'[1]BLOC PM'!$J178&lt;[1]synthèse!BF$14+0.1),1,0)</f>
        <v>0</v>
      </c>
      <c r="BO107" s="316">
        <f>IF(AND('[1]BLOC PM'!$J178&gt;[1]synthèse!BG$14,'[1]BLOC PM'!$J178&lt;[1]synthèse!BG$14+0.1),1,0)</f>
        <v>0</v>
      </c>
      <c r="BP107" s="316">
        <f>IF(AND('[1]BLOC PM'!$J178&gt;[1]synthèse!BH$14,'[1]BLOC PM'!$J178&lt;[1]synthèse!BH$14+0.1),1,0)</f>
        <v>0</v>
      </c>
      <c r="BQ107" s="316">
        <f>IF(AND('[1]BLOC PM'!$J178&gt;[1]synthèse!BI$14,'[1]BLOC PM'!$J178&lt;[1]synthèse!BI$14+0.1),1,0)</f>
        <v>0</v>
      </c>
      <c r="BR107" s="316">
        <f>IF(AND('[1]BLOC PM'!$J178&gt;[1]synthèse!BJ$14,'[1]BLOC PM'!$J178&lt;[1]synthèse!BJ$14+0.1),1,0)</f>
        <v>0</v>
      </c>
      <c r="BS107" s="316">
        <f>IF(AND('[1]BLOC PM'!$J178&gt;[1]synthèse!BK$14,'[1]BLOC PM'!$J178&lt;[1]synthèse!BK$14+0.1),1,0)</f>
        <v>0</v>
      </c>
      <c r="BT107" s="316">
        <f>IF(AND('[1]BLOC PM'!$J178&gt;[1]synthèse!BL$14,'[1]BLOC PM'!$J178&lt;[1]synthèse!BL$14+0.1),1,0)</f>
        <v>0</v>
      </c>
      <c r="BU107" s="316">
        <f>IF(AND('[1]BLOC PM'!$J178&gt;[1]synthèse!BM$14,'[1]BLOC PM'!$J178&lt;[1]synthèse!BM$14+0.1),1,0)</f>
        <v>0</v>
      </c>
      <c r="BV107" s="316">
        <f>IF(AND('[1]BLOC PM'!$J178&gt;[1]synthèse!BN$14,'[1]BLOC PM'!$J178&lt;[1]synthèse!BN$14+0.1),1,0)</f>
        <v>0</v>
      </c>
      <c r="BW107" s="316">
        <f>IF(AND('[1]BLOC PM'!$J178&gt;[1]synthèse!BO$14,'[1]BLOC PM'!$J178&lt;[1]synthèse!BO$14+0.1),1,0)</f>
        <v>0</v>
      </c>
      <c r="BX107" s="316">
        <f>IF(AND('[1]BLOC PM'!$J178&gt;[1]synthèse!BP$14,'[1]BLOC PM'!$J178&lt;[1]synthèse!BP$14+0.1),1,0)</f>
        <v>0</v>
      </c>
      <c r="BY107" s="316">
        <f>IF(AND('[1]BLOC PM'!$J178&gt;[1]synthèse!BQ$14,'[1]BLOC PM'!$J178&lt;[1]synthèse!BQ$14+0.1),1,0)</f>
        <v>0</v>
      </c>
      <c r="BZ107" s="316">
        <f>IF(AND('[1]BLOC PM'!$J178&gt;[1]synthèse!BR$14,'[1]BLOC PM'!$J178&lt;[1]synthèse!BR$14+0.1),1,0)</f>
        <v>0</v>
      </c>
      <c r="CA107" s="316">
        <f>IF(AND('[1]BLOC PM'!$J178&gt;[1]synthèse!BS$14,'[1]BLOC PM'!$J178&lt;[1]synthèse!BS$14+0.1),1,0)</f>
        <v>0</v>
      </c>
      <c r="CB107" s="316">
        <f>IF(AND('[1]BLOC PM'!$J178&gt;[1]synthèse!BT$14,'[1]BLOC PM'!$J178&lt;[1]synthèse!BT$14+0.1),1,0)</f>
        <v>0</v>
      </c>
      <c r="CC107" s="316">
        <f>IF(AND('[1]BLOC PM'!$J178&gt;[1]synthèse!BU$14,'[1]BLOC PM'!$J178&lt;[1]synthèse!BU$14+0.1),1,0)</f>
        <v>0</v>
      </c>
      <c r="CD107" s="316">
        <f>IF(AND('[1]BLOC PM'!$J178&gt;[1]synthèse!BV$14,'[1]BLOC PM'!$J178&lt;[1]synthèse!BV$14+0.1),1,0)</f>
        <v>0</v>
      </c>
      <c r="CE107" s="316">
        <f>IF(AND('[1]BLOC PM'!$J178&gt;[1]synthèse!BW$14,'[1]BLOC PM'!$J178&lt;[1]synthèse!BW$14+0.1),1,0)</f>
        <v>0</v>
      </c>
      <c r="CF107" s="316">
        <f>IF(AND('[1]BLOC PM'!$J178&gt;[1]synthèse!BX$14,'[1]BLOC PM'!$J178&lt;[1]synthèse!BX$14+0.1),1,0)</f>
        <v>0</v>
      </c>
      <c r="CG107" s="316">
        <f>IF(AND('[1]BLOC PM'!$J178&gt;[1]synthèse!BY$14,'[1]BLOC PM'!$J178&lt;[1]synthèse!BY$14+0.1),1,0)</f>
        <v>0</v>
      </c>
      <c r="CH107" s="316">
        <f>IF(AND('[1]BLOC PM'!$J178&gt;[1]synthèse!BZ$14,'[1]BLOC PM'!$J178&lt;[1]synthèse!BZ$14+0.1),1,0)</f>
        <v>0</v>
      </c>
      <c r="CI107" s="316">
        <f>IF(AND('[1]BLOC PM'!$J178&gt;[1]synthèse!CA$14,'[1]BLOC PM'!$J178&lt;[1]synthèse!CA$14+0.1),1,0)</f>
        <v>0</v>
      </c>
      <c r="CJ107" s="316">
        <f>IF(AND('[1]BLOC PM'!$J178&gt;[1]synthèse!CB$14,'[1]BLOC PM'!$J178&lt;[1]synthèse!CB$14+0.1),1,0)</f>
        <v>0</v>
      </c>
      <c r="CK107" s="316">
        <f>IF(AND('[1]BLOC PM'!$J178&gt;[1]synthèse!CC$14,'[1]BLOC PM'!$J178&lt;[1]synthèse!CC$14+0.1),1,0)</f>
        <v>0</v>
      </c>
      <c r="CL107" s="316">
        <f>IF(AND('[1]BLOC PM'!$J178&gt;[1]synthèse!CD$14,'[1]BLOC PM'!$J178&lt;[1]synthèse!CD$14+0.1),1,0)</f>
        <v>0</v>
      </c>
      <c r="CM107" s="316">
        <f>IF(AND('[1]BLOC PM'!$J178&gt;[1]synthèse!CE$14,'[1]BLOC PM'!$J178&lt;[1]synthèse!CE$14+0.1),1,0)</f>
        <v>0</v>
      </c>
      <c r="CN107" s="316">
        <f>IF(AND('[1]BLOC PM'!$J178&gt;[1]synthèse!CF$14,'[1]BLOC PM'!$J178&lt;[1]synthèse!CF$14+0.1),1,0)</f>
        <v>0</v>
      </c>
      <c r="CO107" s="316">
        <f>IF(AND('[1]BLOC PM'!$J178&gt;[1]synthèse!CG$14,'[1]BLOC PM'!$J178&lt;[1]synthèse!CG$14+0.1),1,0)</f>
        <v>0</v>
      </c>
      <c r="CP107" s="316">
        <f>IF(AND('[1]BLOC PM'!$J178&gt;[1]synthèse!CH$14,'[1]BLOC PM'!$J178&lt;[1]synthèse!CH$14+0.1),1,0)</f>
        <v>0</v>
      </c>
      <c r="CQ107" s="316">
        <f>IF(AND('[1]BLOC PM'!$J178&gt;[1]synthèse!CI$14,'[1]BLOC PM'!$J178&lt;[1]synthèse!CI$14+0.1),1,0)</f>
        <v>0</v>
      </c>
      <c r="CR107" s="316">
        <f>IF(AND('[1]BLOC PM'!$J178&gt;[1]synthèse!CJ$14,'[1]BLOC PM'!$J178&lt;[1]synthèse!CJ$14+0.1),1,0)</f>
        <v>0</v>
      </c>
      <c r="CS107" s="316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1"/>
      <c r="L108" s="181"/>
      <c r="M108" s="355"/>
      <c r="N108" s="181"/>
      <c r="O108" s="181"/>
      <c r="P108" s="181"/>
      <c r="Q108" s="181"/>
      <c r="R108" s="181"/>
      <c r="S108" s="181"/>
      <c r="T108" s="311"/>
      <c r="U108" s="317"/>
      <c r="V108" s="312"/>
      <c r="X108" s="312"/>
      <c r="Y108" s="312"/>
      <c r="Z108" s="312"/>
      <c r="AA108" s="312"/>
      <c r="AB108" s="312"/>
      <c r="AO108" s="316" t="str">
        <f>IF('[1]BLOC PM'!A179&lt;&gt;"",'[1]BLOC PM'!A179,"")</f>
        <v/>
      </c>
      <c r="AP108" s="316">
        <f>IF(AND('[1]BLOC PM'!$J179&gt;[1]synthèse!AH$14,'[1]BLOC PM'!$J179&lt;[1]synthèse!AH$14+0.1),1,0)</f>
        <v>0</v>
      </c>
      <c r="AQ108" s="316">
        <f>IF(AND('[1]BLOC PM'!$J179&gt;[1]synthèse!AI$14,'[1]BLOC PM'!$J179&lt;[1]synthèse!AI$14+0.1),1,0)</f>
        <v>0</v>
      </c>
      <c r="AR108" s="316">
        <f>IF(AND('[1]BLOC PM'!$J179&gt;[1]synthèse!AJ$14,'[1]BLOC PM'!$J179&lt;[1]synthèse!AJ$14+0.1),1,0)</f>
        <v>0</v>
      </c>
      <c r="AS108" s="316">
        <f>IF(AND('[1]BLOC PM'!$J179&gt;[1]synthèse!AK$14,'[1]BLOC PM'!$J179&lt;[1]synthèse!AK$14+0.1),1,0)</f>
        <v>0</v>
      </c>
      <c r="AT108" s="316">
        <f>IF(AND('[1]BLOC PM'!$J179&gt;[1]synthèse!AL$14,'[1]BLOC PM'!$J179&lt;[1]synthèse!AL$14+0.1),1,0)</f>
        <v>0</v>
      </c>
      <c r="AU108" s="316">
        <f>IF(AND('[1]BLOC PM'!$J179&gt;[1]synthèse!AM$14,'[1]BLOC PM'!$J179&lt;[1]synthèse!AM$14+0.1),1,0)</f>
        <v>0</v>
      </c>
      <c r="AV108" s="316">
        <f>IF(AND('[1]BLOC PM'!$J179&gt;[1]synthèse!AN$14,'[1]BLOC PM'!$J179&lt;[1]synthèse!AN$14+0.1),1,0)</f>
        <v>0</v>
      </c>
      <c r="AW108" s="316">
        <f>IF(AND('[1]BLOC PM'!$J179&gt;[1]synthèse!AO$14,'[1]BLOC PM'!$J179&lt;[1]synthèse!AO$14+0.1),1,0)</f>
        <v>0</v>
      </c>
      <c r="AX108" s="316">
        <f>IF(AND('[1]BLOC PM'!$J179&gt;[1]synthèse!AP$14,'[1]BLOC PM'!$J179&lt;[1]synthèse!AP$14+0.1),1,0)</f>
        <v>0</v>
      </c>
      <c r="AY108" s="316">
        <f>IF(AND('[1]BLOC PM'!$J179&gt;[1]synthèse!AQ$14,'[1]BLOC PM'!$J179&lt;[1]synthèse!AQ$14+0.1),1,0)</f>
        <v>0</v>
      </c>
      <c r="AZ108" s="316">
        <f>IF(AND('[1]BLOC PM'!$J179&gt;[1]synthèse!AR$14,'[1]BLOC PM'!$J179&lt;[1]synthèse!AR$14+0.1),1,0)</f>
        <v>0</v>
      </c>
      <c r="BA108" s="316">
        <f>IF(AND('[1]BLOC PM'!$J179&gt;[1]synthèse!AS$14,'[1]BLOC PM'!$J179&lt;[1]synthèse!AS$14+0.1),1,0)</f>
        <v>0</v>
      </c>
      <c r="BB108" s="316">
        <f>IF(AND('[1]BLOC PM'!$J179&gt;[1]synthèse!AT$14,'[1]BLOC PM'!$J179&lt;[1]synthèse!AT$14+0.1),1,0)</f>
        <v>0</v>
      </c>
      <c r="BC108" s="316">
        <f>IF(AND('[1]BLOC PM'!$J179&gt;[1]synthèse!AU$14,'[1]BLOC PM'!$J179&lt;[1]synthèse!AU$14+0.1),1,0)</f>
        <v>0</v>
      </c>
      <c r="BD108" s="316">
        <f>IF(AND('[1]BLOC PM'!$J179&gt;[1]synthèse!AV$14,'[1]BLOC PM'!$J179&lt;[1]synthèse!AV$14+0.1),1,0)</f>
        <v>0</v>
      </c>
      <c r="BE108" s="316">
        <f>IF(AND('[1]BLOC PM'!$J179&gt;[1]synthèse!AW$14,'[1]BLOC PM'!$J179&lt;[1]synthèse!AW$14+0.1),1,0)</f>
        <v>0</v>
      </c>
      <c r="BF108" s="316">
        <f>IF(AND('[1]BLOC PM'!$J179&gt;[1]synthèse!AX$14,'[1]BLOC PM'!$J179&lt;[1]synthèse!AX$14+0.1),1,0)</f>
        <v>0</v>
      </c>
      <c r="BG108" s="316">
        <f>IF(AND('[1]BLOC PM'!$J179&gt;[1]synthèse!AY$14,'[1]BLOC PM'!$J179&lt;[1]synthèse!AY$14+0.1),1,0)</f>
        <v>0</v>
      </c>
      <c r="BH108" s="316">
        <f>IF(AND('[1]BLOC PM'!$J179&gt;[1]synthèse!AZ$14,'[1]BLOC PM'!$J179&lt;[1]synthèse!AZ$14+0.1),1,0)</f>
        <v>0</v>
      </c>
      <c r="BI108" s="316">
        <f>IF(AND('[1]BLOC PM'!$J179&gt;[1]synthèse!BA$14,'[1]BLOC PM'!$J179&lt;[1]synthèse!BA$14+0.1),1,0)</f>
        <v>0</v>
      </c>
      <c r="BJ108" s="316">
        <f>IF(AND('[1]BLOC PM'!$J179&gt;[1]synthèse!BB$14,'[1]BLOC PM'!$J179&lt;[1]synthèse!BB$14+0.1),1,0)</f>
        <v>0</v>
      </c>
      <c r="BK108" s="316">
        <f>IF(AND('[1]BLOC PM'!$J179&gt;[1]synthèse!BC$14,'[1]BLOC PM'!$J179&lt;[1]synthèse!BC$14+0.1),1,0)</f>
        <v>0</v>
      </c>
      <c r="BL108" s="316">
        <f>IF(AND('[1]BLOC PM'!$J179&gt;[1]synthèse!BD$14,'[1]BLOC PM'!$J179&lt;[1]synthèse!BD$14+0.1),1,0)</f>
        <v>0</v>
      </c>
      <c r="BM108" s="316">
        <f>IF(AND('[1]BLOC PM'!$J179&gt;[1]synthèse!BE$14,'[1]BLOC PM'!$J179&lt;[1]synthèse!BE$14+0.1),1,0)</f>
        <v>0</v>
      </c>
      <c r="BN108" s="316">
        <f>IF(AND('[1]BLOC PM'!$J179&gt;[1]synthèse!BF$14,'[1]BLOC PM'!$J179&lt;[1]synthèse!BF$14+0.1),1,0)</f>
        <v>0</v>
      </c>
      <c r="BO108" s="316">
        <f>IF(AND('[1]BLOC PM'!$J179&gt;[1]synthèse!BG$14,'[1]BLOC PM'!$J179&lt;[1]synthèse!BG$14+0.1),1,0)</f>
        <v>0</v>
      </c>
      <c r="BP108" s="316">
        <f>IF(AND('[1]BLOC PM'!$J179&gt;[1]synthèse!BH$14,'[1]BLOC PM'!$J179&lt;[1]synthèse!BH$14+0.1),1,0)</f>
        <v>0</v>
      </c>
      <c r="BQ108" s="316">
        <f>IF(AND('[1]BLOC PM'!$J179&gt;[1]synthèse!BI$14,'[1]BLOC PM'!$J179&lt;[1]synthèse!BI$14+0.1),1,0)</f>
        <v>0</v>
      </c>
      <c r="BR108" s="316">
        <f>IF(AND('[1]BLOC PM'!$J179&gt;[1]synthèse!BJ$14,'[1]BLOC PM'!$J179&lt;[1]synthèse!BJ$14+0.1),1,0)</f>
        <v>0</v>
      </c>
      <c r="BS108" s="316">
        <f>IF(AND('[1]BLOC PM'!$J179&gt;[1]synthèse!BK$14,'[1]BLOC PM'!$J179&lt;[1]synthèse!BK$14+0.1),1,0)</f>
        <v>0</v>
      </c>
      <c r="BT108" s="316">
        <f>IF(AND('[1]BLOC PM'!$J179&gt;[1]synthèse!BL$14,'[1]BLOC PM'!$J179&lt;[1]synthèse!BL$14+0.1),1,0)</f>
        <v>0</v>
      </c>
      <c r="BU108" s="316">
        <f>IF(AND('[1]BLOC PM'!$J179&gt;[1]synthèse!BM$14,'[1]BLOC PM'!$J179&lt;[1]synthèse!BM$14+0.1),1,0)</f>
        <v>0</v>
      </c>
      <c r="BV108" s="316">
        <f>IF(AND('[1]BLOC PM'!$J179&gt;[1]synthèse!BN$14,'[1]BLOC PM'!$J179&lt;[1]synthèse!BN$14+0.1),1,0)</f>
        <v>0</v>
      </c>
      <c r="BW108" s="316">
        <f>IF(AND('[1]BLOC PM'!$J179&gt;[1]synthèse!BO$14,'[1]BLOC PM'!$J179&lt;[1]synthèse!BO$14+0.1),1,0)</f>
        <v>0</v>
      </c>
      <c r="BX108" s="316">
        <f>IF(AND('[1]BLOC PM'!$J179&gt;[1]synthèse!BP$14,'[1]BLOC PM'!$J179&lt;[1]synthèse!BP$14+0.1),1,0)</f>
        <v>0</v>
      </c>
      <c r="BY108" s="316">
        <f>IF(AND('[1]BLOC PM'!$J179&gt;[1]synthèse!BQ$14,'[1]BLOC PM'!$J179&lt;[1]synthèse!BQ$14+0.1),1,0)</f>
        <v>0</v>
      </c>
      <c r="BZ108" s="316">
        <f>IF(AND('[1]BLOC PM'!$J179&gt;[1]synthèse!BR$14,'[1]BLOC PM'!$J179&lt;[1]synthèse!BR$14+0.1),1,0)</f>
        <v>0</v>
      </c>
      <c r="CA108" s="316">
        <f>IF(AND('[1]BLOC PM'!$J179&gt;[1]synthèse!BS$14,'[1]BLOC PM'!$J179&lt;[1]synthèse!BS$14+0.1),1,0)</f>
        <v>0</v>
      </c>
      <c r="CB108" s="316">
        <f>IF(AND('[1]BLOC PM'!$J179&gt;[1]synthèse!BT$14,'[1]BLOC PM'!$J179&lt;[1]synthèse!BT$14+0.1),1,0)</f>
        <v>0</v>
      </c>
      <c r="CC108" s="316">
        <f>IF(AND('[1]BLOC PM'!$J179&gt;[1]synthèse!BU$14,'[1]BLOC PM'!$J179&lt;[1]synthèse!BU$14+0.1),1,0)</f>
        <v>0</v>
      </c>
      <c r="CD108" s="316">
        <f>IF(AND('[1]BLOC PM'!$J179&gt;[1]synthèse!BV$14,'[1]BLOC PM'!$J179&lt;[1]synthèse!BV$14+0.1),1,0)</f>
        <v>0</v>
      </c>
      <c r="CE108" s="316">
        <f>IF(AND('[1]BLOC PM'!$J179&gt;[1]synthèse!BW$14,'[1]BLOC PM'!$J179&lt;[1]synthèse!BW$14+0.1),1,0)</f>
        <v>0</v>
      </c>
      <c r="CF108" s="316">
        <f>IF(AND('[1]BLOC PM'!$J179&gt;[1]synthèse!BX$14,'[1]BLOC PM'!$J179&lt;[1]synthèse!BX$14+0.1),1,0)</f>
        <v>0</v>
      </c>
      <c r="CG108" s="316">
        <f>IF(AND('[1]BLOC PM'!$J179&gt;[1]synthèse!BY$14,'[1]BLOC PM'!$J179&lt;[1]synthèse!BY$14+0.1),1,0)</f>
        <v>0</v>
      </c>
      <c r="CH108" s="316">
        <f>IF(AND('[1]BLOC PM'!$J179&gt;[1]synthèse!BZ$14,'[1]BLOC PM'!$J179&lt;[1]synthèse!BZ$14+0.1),1,0)</f>
        <v>0</v>
      </c>
      <c r="CI108" s="316">
        <f>IF(AND('[1]BLOC PM'!$J179&gt;[1]synthèse!CA$14,'[1]BLOC PM'!$J179&lt;[1]synthèse!CA$14+0.1),1,0)</f>
        <v>0</v>
      </c>
      <c r="CJ108" s="316">
        <f>IF(AND('[1]BLOC PM'!$J179&gt;[1]synthèse!CB$14,'[1]BLOC PM'!$J179&lt;[1]synthèse!CB$14+0.1),1,0)</f>
        <v>0</v>
      </c>
      <c r="CK108" s="316">
        <f>IF(AND('[1]BLOC PM'!$J179&gt;[1]synthèse!CC$14,'[1]BLOC PM'!$J179&lt;[1]synthèse!CC$14+0.1),1,0)</f>
        <v>0</v>
      </c>
      <c r="CL108" s="316">
        <f>IF(AND('[1]BLOC PM'!$J179&gt;[1]synthèse!CD$14,'[1]BLOC PM'!$J179&lt;[1]synthèse!CD$14+0.1),1,0)</f>
        <v>0</v>
      </c>
      <c r="CM108" s="316">
        <f>IF(AND('[1]BLOC PM'!$J179&gt;[1]synthèse!CE$14,'[1]BLOC PM'!$J179&lt;[1]synthèse!CE$14+0.1),1,0)</f>
        <v>0</v>
      </c>
      <c r="CN108" s="316">
        <f>IF(AND('[1]BLOC PM'!$J179&gt;[1]synthèse!CF$14,'[1]BLOC PM'!$J179&lt;[1]synthèse!CF$14+0.1),1,0)</f>
        <v>0</v>
      </c>
      <c r="CO108" s="316">
        <f>IF(AND('[1]BLOC PM'!$J179&gt;[1]synthèse!CG$14,'[1]BLOC PM'!$J179&lt;[1]synthèse!CG$14+0.1),1,0)</f>
        <v>0</v>
      </c>
      <c r="CP108" s="316">
        <f>IF(AND('[1]BLOC PM'!$J179&gt;[1]synthèse!CH$14,'[1]BLOC PM'!$J179&lt;[1]synthèse!CH$14+0.1),1,0)</f>
        <v>0</v>
      </c>
      <c r="CQ108" s="316">
        <f>IF(AND('[1]BLOC PM'!$J179&gt;[1]synthèse!CI$14,'[1]BLOC PM'!$J179&lt;[1]synthèse!CI$14+0.1),1,0)</f>
        <v>0</v>
      </c>
      <c r="CR108" s="316">
        <f>IF(AND('[1]BLOC PM'!$J179&gt;[1]synthèse!CJ$14,'[1]BLOC PM'!$J179&lt;[1]synthèse!CJ$14+0.1),1,0)</f>
        <v>0</v>
      </c>
      <c r="CS108" s="316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1"/>
      <c r="L109" s="181"/>
      <c r="M109" s="355"/>
      <c r="N109" s="181"/>
      <c r="O109" s="181"/>
      <c r="P109" s="181"/>
      <c r="Q109" s="181"/>
      <c r="R109" s="181"/>
      <c r="S109" s="181"/>
      <c r="T109" s="311"/>
      <c r="U109" s="317"/>
      <c r="V109" s="312"/>
      <c r="X109" s="312"/>
      <c r="Y109" s="312"/>
      <c r="Z109" s="312"/>
      <c r="AA109" s="312"/>
      <c r="AB109" s="312"/>
      <c r="AO109" s="316" t="str">
        <f>IF('[1]BLOC PM'!A180&lt;&gt;"",'[1]BLOC PM'!A180,"")</f>
        <v/>
      </c>
      <c r="AP109" s="316">
        <f>IF(AND('[1]BLOC PM'!$J180&gt;[1]synthèse!AH$14,'[1]BLOC PM'!$J180&lt;[1]synthèse!AH$14+0.1),1,0)</f>
        <v>0</v>
      </c>
      <c r="AQ109" s="316">
        <f>IF(AND('[1]BLOC PM'!$J180&gt;[1]synthèse!AI$14,'[1]BLOC PM'!$J180&lt;[1]synthèse!AI$14+0.1),1,0)</f>
        <v>0</v>
      </c>
      <c r="AR109" s="316">
        <f>IF(AND('[1]BLOC PM'!$J180&gt;[1]synthèse!AJ$14,'[1]BLOC PM'!$J180&lt;[1]synthèse!AJ$14+0.1),1,0)</f>
        <v>0</v>
      </c>
      <c r="AS109" s="316">
        <f>IF(AND('[1]BLOC PM'!$J180&gt;[1]synthèse!AK$14,'[1]BLOC PM'!$J180&lt;[1]synthèse!AK$14+0.1),1,0)</f>
        <v>0</v>
      </c>
      <c r="AT109" s="316">
        <f>IF(AND('[1]BLOC PM'!$J180&gt;[1]synthèse!AL$14,'[1]BLOC PM'!$J180&lt;[1]synthèse!AL$14+0.1),1,0)</f>
        <v>0</v>
      </c>
      <c r="AU109" s="316">
        <f>IF(AND('[1]BLOC PM'!$J180&gt;[1]synthèse!AM$14,'[1]BLOC PM'!$J180&lt;[1]synthèse!AM$14+0.1),1,0)</f>
        <v>0</v>
      </c>
      <c r="AV109" s="316">
        <f>IF(AND('[1]BLOC PM'!$J180&gt;[1]synthèse!AN$14,'[1]BLOC PM'!$J180&lt;[1]synthèse!AN$14+0.1),1,0)</f>
        <v>0</v>
      </c>
      <c r="AW109" s="316">
        <f>IF(AND('[1]BLOC PM'!$J180&gt;[1]synthèse!AO$14,'[1]BLOC PM'!$J180&lt;[1]synthèse!AO$14+0.1),1,0)</f>
        <v>0</v>
      </c>
      <c r="AX109" s="316">
        <f>IF(AND('[1]BLOC PM'!$J180&gt;[1]synthèse!AP$14,'[1]BLOC PM'!$J180&lt;[1]synthèse!AP$14+0.1),1,0)</f>
        <v>0</v>
      </c>
      <c r="AY109" s="316">
        <f>IF(AND('[1]BLOC PM'!$J180&gt;[1]synthèse!AQ$14,'[1]BLOC PM'!$J180&lt;[1]synthèse!AQ$14+0.1),1,0)</f>
        <v>0</v>
      </c>
      <c r="AZ109" s="316">
        <f>IF(AND('[1]BLOC PM'!$J180&gt;[1]synthèse!AR$14,'[1]BLOC PM'!$J180&lt;[1]synthèse!AR$14+0.1),1,0)</f>
        <v>0</v>
      </c>
      <c r="BA109" s="316">
        <f>IF(AND('[1]BLOC PM'!$J180&gt;[1]synthèse!AS$14,'[1]BLOC PM'!$J180&lt;[1]synthèse!AS$14+0.1),1,0)</f>
        <v>0</v>
      </c>
      <c r="BB109" s="316">
        <f>IF(AND('[1]BLOC PM'!$J180&gt;[1]synthèse!AT$14,'[1]BLOC PM'!$J180&lt;[1]synthèse!AT$14+0.1),1,0)</f>
        <v>0</v>
      </c>
      <c r="BC109" s="316">
        <f>IF(AND('[1]BLOC PM'!$J180&gt;[1]synthèse!AU$14,'[1]BLOC PM'!$J180&lt;[1]synthèse!AU$14+0.1),1,0)</f>
        <v>0</v>
      </c>
      <c r="BD109" s="316">
        <f>IF(AND('[1]BLOC PM'!$J180&gt;[1]synthèse!AV$14,'[1]BLOC PM'!$J180&lt;[1]synthèse!AV$14+0.1),1,0)</f>
        <v>0</v>
      </c>
      <c r="BE109" s="316">
        <f>IF(AND('[1]BLOC PM'!$J180&gt;[1]synthèse!AW$14,'[1]BLOC PM'!$J180&lt;[1]synthèse!AW$14+0.1),1,0)</f>
        <v>0</v>
      </c>
      <c r="BF109" s="316">
        <f>IF(AND('[1]BLOC PM'!$J180&gt;[1]synthèse!AX$14,'[1]BLOC PM'!$J180&lt;[1]synthèse!AX$14+0.1),1,0)</f>
        <v>0</v>
      </c>
      <c r="BG109" s="316">
        <f>IF(AND('[1]BLOC PM'!$J180&gt;[1]synthèse!AY$14,'[1]BLOC PM'!$J180&lt;[1]synthèse!AY$14+0.1),1,0)</f>
        <v>0</v>
      </c>
      <c r="BH109" s="316">
        <f>IF(AND('[1]BLOC PM'!$J180&gt;[1]synthèse!AZ$14,'[1]BLOC PM'!$J180&lt;[1]synthèse!AZ$14+0.1),1,0)</f>
        <v>0</v>
      </c>
      <c r="BI109" s="316">
        <f>IF(AND('[1]BLOC PM'!$J180&gt;[1]synthèse!BA$14,'[1]BLOC PM'!$J180&lt;[1]synthèse!BA$14+0.1),1,0)</f>
        <v>0</v>
      </c>
      <c r="BJ109" s="316">
        <f>IF(AND('[1]BLOC PM'!$J180&gt;[1]synthèse!BB$14,'[1]BLOC PM'!$J180&lt;[1]synthèse!BB$14+0.1),1,0)</f>
        <v>0</v>
      </c>
      <c r="BK109" s="316">
        <f>IF(AND('[1]BLOC PM'!$J180&gt;[1]synthèse!BC$14,'[1]BLOC PM'!$J180&lt;[1]synthèse!BC$14+0.1),1,0)</f>
        <v>0</v>
      </c>
      <c r="BL109" s="316">
        <f>IF(AND('[1]BLOC PM'!$J180&gt;[1]synthèse!BD$14,'[1]BLOC PM'!$J180&lt;[1]synthèse!BD$14+0.1),1,0)</f>
        <v>0</v>
      </c>
      <c r="BM109" s="316">
        <f>IF(AND('[1]BLOC PM'!$J180&gt;[1]synthèse!BE$14,'[1]BLOC PM'!$J180&lt;[1]synthèse!BE$14+0.1),1,0)</f>
        <v>0</v>
      </c>
      <c r="BN109" s="316">
        <f>IF(AND('[1]BLOC PM'!$J180&gt;[1]synthèse!BF$14,'[1]BLOC PM'!$J180&lt;[1]synthèse!BF$14+0.1),1,0)</f>
        <v>0</v>
      </c>
      <c r="BO109" s="316">
        <f>IF(AND('[1]BLOC PM'!$J180&gt;[1]synthèse!BG$14,'[1]BLOC PM'!$J180&lt;[1]synthèse!BG$14+0.1),1,0)</f>
        <v>0</v>
      </c>
      <c r="BP109" s="316">
        <f>IF(AND('[1]BLOC PM'!$J180&gt;[1]synthèse!BH$14,'[1]BLOC PM'!$J180&lt;[1]synthèse!BH$14+0.1),1,0)</f>
        <v>0</v>
      </c>
      <c r="BQ109" s="316">
        <f>IF(AND('[1]BLOC PM'!$J180&gt;[1]synthèse!BI$14,'[1]BLOC PM'!$J180&lt;[1]synthèse!BI$14+0.1),1,0)</f>
        <v>0</v>
      </c>
      <c r="BR109" s="316">
        <f>IF(AND('[1]BLOC PM'!$J180&gt;[1]synthèse!BJ$14,'[1]BLOC PM'!$J180&lt;[1]synthèse!BJ$14+0.1),1,0)</f>
        <v>0</v>
      </c>
      <c r="BS109" s="316">
        <f>IF(AND('[1]BLOC PM'!$J180&gt;[1]synthèse!BK$14,'[1]BLOC PM'!$J180&lt;[1]synthèse!BK$14+0.1),1,0)</f>
        <v>0</v>
      </c>
      <c r="BT109" s="316">
        <f>IF(AND('[1]BLOC PM'!$J180&gt;[1]synthèse!BL$14,'[1]BLOC PM'!$J180&lt;[1]synthèse!BL$14+0.1),1,0)</f>
        <v>0</v>
      </c>
      <c r="BU109" s="316">
        <f>IF(AND('[1]BLOC PM'!$J180&gt;[1]synthèse!BM$14,'[1]BLOC PM'!$J180&lt;[1]synthèse!BM$14+0.1),1,0)</f>
        <v>0</v>
      </c>
      <c r="BV109" s="316">
        <f>IF(AND('[1]BLOC PM'!$J180&gt;[1]synthèse!BN$14,'[1]BLOC PM'!$J180&lt;[1]synthèse!BN$14+0.1),1,0)</f>
        <v>0</v>
      </c>
      <c r="BW109" s="316">
        <f>IF(AND('[1]BLOC PM'!$J180&gt;[1]synthèse!BO$14,'[1]BLOC PM'!$J180&lt;[1]synthèse!BO$14+0.1),1,0)</f>
        <v>0</v>
      </c>
      <c r="BX109" s="316">
        <f>IF(AND('[1]BLOC PM'!$J180&gt;[1]synthèse!BP$14,'[1]BLOC PM'!$J180&lt;[1]synthèse!BP$14+0.1),1,0)</f>
        <v>0</v>
      </c>
      <c r="BY109" s="316">
        <f>IF(AND('[1]BLOC PM'!$J180&gt;[1]synthèse!BQ$14,'[1]BLOC PM'!$J180&lt;[1]synthèse!BQ$14+0.1),1,0)</f>
        <v>0</v>
      </c>
      <c r="BZ109" s="316">
        <f>IF(AND('[1]BLOC PM'!$J180&gt;[1]synthèse!BR$14,'[1]BLOC PM'!$J180&lt;[1]synthèse!BR$14+0.1),1,0)</f>
        <v>0</v>
      </c>
      <c r="CA109" s="316">
        <f>IF(AND('[1]BLOC PM'!$J180&gt;[1]synthèse!BS$14,'[1]BLOC PM'!$J180&lt;[1]synthèse!BS$14+0.1),1,0)</f>
        <v>0</v>
      </c>
      <c r="CB109" s="316">
        <f>IF(AND('[1]BLOC PM'!$J180&gt;[1]synthèse!BT$14,'[1]BLOC PM'!$J180&lt;[1]synthèse!BT$14+0.1),1,0)</f>
        <v>0</v>
      </c>
      <c r="CC109" s="316">
        <f>IF(AND('[1]BLOC PM'!$J180&gt;[1]synthèse!BU$14,'[1]BLOC PM'!$J180&lt;[1]synthèse!BU$14+0.1),1,0)</f>
        <v>0</v>
      </c>
      <c r="CD109" s="316">
        <f>IF(AND('[1]BLOC PM'!$J180&gt;[1]synthèse!BV$14,'[1]BLOC PM'!$J180&lt;[1]synthèse!BV$14+0.1),1,0)</f>
        <v>0</v>
      </c>
      <c r="CE109" s="316">
        <f>IF(AND('[1]BLOC PM'!$J180&gt;[1]synthèse!BW$14,'[1]BLOC PM'!$J180&lt;[1]synthèse!BW$14+0.1),1,0)</f>
        <v>0</v>
      </c>
      <c r="CF109" s="316">
        <f>IF(AND('[1]BLOC PM'!$J180&gt;[1]synthèse!BX$14,'[1]BLOC PM'!$J180&lt;[1]synthèse!BX$14+0.1),1,0)</f>
        <v>0</v>
      </c>
      <c r="CG109" s="316">
        <f>IF(AND('[1]BLOC PM'!$J180&gt;[1]synthèse!BY$14,'[1]BLOC PM'!$J180&lt;[1]synthèse!BY$14+0.1),1,0)</f>
        <v>0</v>
      </c>
      <c r="CH109" s="316">
        <f>IF(AND('[1]BLOC PM'!$J180&gt;[1]synthèse!BZ$14,'[1]BLOC PM'!$J180&lt;[1]synthèse!BZ$14+0.1),1,0)</f>
        <v>0</v>
      </c>
      <c r="CI109" s="316">
        <f>IF(AND('[1]BLOC PM'!$J180&gt;[1]synthèse!CA$14,'[1]BLOC PM'!$J180&lt;[1]synthèse!CA$14+0.1),1,0)</f>
        <v>0</v>
      </c>
      <c r="CJ109" s="316">
        <f>IF(AND('[1]BLOC PM'!$J180&gt;[1]synthèse!CB$14,'[1]BLOC PM'!$J180&lt;[1]synthèse!CB$14+0.1),1,0)</f>
        <v>0</v>
      </c>
      <c r="CK109" s="316">
        <f>IF(AND('[1]BLOC PM'!$J180&gt;[1]synthèse!CC$14,'[1]BLOC PM'!$J180&lt;[1]synthèse!CC$14+0.1),1,0)</f>
        <v>0</v>
      </c>
      <c r="CL109" s="316">
        <f>IF(AND('[1]BLOC PM'!$J180&gt;[1]synthèse!CD$14,'[1]BLOC PM'!$J180&lt;[1]synthèse!CD$14+0.1),1,0)</f>
        <v>0</v>
      </c>
      <c r="CM109" s="316">
        <f>IF(AND('[1]BLOC PM'!$J180&gt;[1]synthèse!CE$14,'[1]BLOC PM'!$J180&lt;[1]synthèse!CE$14+0.1),1,0)</f>
        <v>0</v>
      </c>
      <c r="CN109" s="316">
        <f>IF(AND('[1]BLOC PM'!$J180&gt;[1]synthèse!CF$14,'[1]BLOC PM'!$J180&lt;[1]synthèse!CF$14+0.1),1,0)</f>
        <v>0</v>
      </c>
      <c r="CO109" s="316">
        <f>IF(AND('[1]BLOC PM'!$J180&gt;[1]synthèse!CG$14,'[1]BLOC PM'!$J180&lt;[1]synthèse!CG$14+0.1),1,0)</f>
        <v>0</v>
      </c>
      <c r="CP109" s="316">
        <f>IF(AND('[1]BLOC PM'!$J180&gt;[1]synthèse!CH$14,'[1]BLOC PM'!$J180&lt;[1]synthèse!CH$14+0.1),1,0)</f>
        <v>0</v>
      </c>
      <c r="CQ109" s="316">
        <f>IF(AND('[1]BLOC PM'!$J180&gt;[1]synthèse!CI$14,'[1]BLOC PM'!$J180&lt;[1]synthèse!CI$14+0.1),1,0)</f>
        <v>0</v>
      </c>
      <c r="CR109" s="316">
        <f>IF(AND('[1]BLOC PM'!$J180&gt;[1]synthèse!CJ$14,'[1]BLOC PM'!$J180&lt;[1]synthèse!CJ$14+0.1),1,0)</f>
        <v>0</v>
      </c>
      <c r="CS109" s="316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1"/>
      <c r="L110" s="181"/>
      <c r="M110" s="355"/>
      <c r="N110" s="181"/>
      <c r="O110" s="181"/>
      <c r="P110" s="181"/>
      <c r="Q110" s="181"/>
      <c r="R110" s="181"/>
      <c r="S110" s="181"/>
      <c r="T110" s="311"/>
      <c r="U110" s="317"/>
      <c r="V110" s="312"/>
      <c r="X110" s="312"/>
      <c r="Y110" s="312"/>
      <c r="Z110" s="312"/>
      <c r="AA110" s="312"/>
      <c r="AB110" s="312"/>
      <c r="AO110" s="316" t="str">
        <f>IF('[1]BLOC PM'!A181&lt;&gt;"",'[1]BLOC PM'!A181,"")</f>
        <v/>
      </c>
      <c r="AP110" s="316">
        <f>IF(AND('[1]BLOC PM'!$J181&gt;[1]synthèse!AH$14,'[1]BLOC PM'!$J181&lt;[1]synthèse!AH$14+0.1),1,0)</f>
        <v>0</v>
      </c>
      <c r="AQ110" s="316">
        <f>IF(AND('[1]BLOC PM'!$J181&gt;[1]synthèse!AI$14,'[1]BLOC PM'!$J181&lt;[1]synthèse!AI$14+0.1),1,0)</f>
        <v>0</v>
      </c>
      <c r="AR110" s="316">
        <f>IF(AND('[1]BLOC PM'!$J181&gt;[1]synthèse!AJ$14,'[1]BLOC PM'!$J181&lt;[1]synthèse!AJ$14+0.1),1,0)</f>
        <v>0</v>
      </c>
      <c r="AS110" s="316">
        <f>IF(AND('[1]BLOC PM'!$J181&gt;[1]synthèse!AK$14,'[1]BLOC PM'!$J181&lt;[1]synthèse!AK$14+0.1),1,0)</f>
        <v>0</v>
      </c>
      <c r="AT110" s="316">
        <f>IF(AND('[1]BLOC PM'!$J181&gt;[1]synthèse!AL$14,'[1]BLOC PM'!$J181&lt;[1]synthèse!AL$14+0.1),1,0)</f>
        <v>0</v>
      </c>
      <c r="AU110" s="316">
        <f>IF(AND('[1]BLOC PM'!$J181&gt;[1]synthèse!AM$14,'[1]BLOC PM'!$J181&lt;[1]synthèse!AM$14+0.1),1,0)</f>
        <v>0</v>
      </c>
      <c r="AV110" s="316">
        <f>IF(AND('[1]BLOC PM'!$J181&gt;[1]synthèse!AN$14,'[1]BLOC PM'!$J181&lt;[1]synthèse!AN$14+0.1),1,0)</f>
        <v>0</v>
      </c>
      <c r="AW110" s="316">
        <f>IF(AND('[1]BLOC PM'!$J181&gt;[1]synthèse!AO$14,'[1]BLOC PM'!$J181&lt;[1]synthèse!AO$14+0.1),1,0)</f>
        <v>0</v>
      </c>
      <c r="AX110" s="316">
        <f>IF(AND('[1]BLOC PM'!$J181&gt;[1]synthèse!AP$14,'[1]BLOC PM'!$J181&lt;[1]synthèse!AP$14+0.1),1,0)</f>
        <v>0</v>
      </c>
      <c r="AY110" s="316">
        <f>IF(AND('[1]BLOC PM'!$J181&gt;[1]synthèse!AQ$14,'[1]BLOC PM'!$J181&lt;[1]synthèse!AQ$14+0.1),1,0)</f>
        <v>0</v>
      </c>
      <c r="AZ110" s="316">
        <f>IF(AND('[1]BLOC PM'!$J181&gt;[1]synthèse!AR$14,'[1]BLOC PM'!$J181&lt;[1]synthèse!AR$14+0.1),1,0)</f>
        <v>0</v>
      </c>
      <c r="BA110" s="316">
        <f>IF(AND('[1]BLOC PM'!$J181&gt;[1]synthèse!AS$14,'[1]BLOC PM'!$J181&lt;[1]synthèse!AS$14+0.1),1,0)</f>
        <v>0</v>
      </c>
      <c r="BB110" s="316">
        <f>IF(AND('[1]BLOC PM'!$J181&gt;[1]synthèse!AT$14,'[1]BLOC PM'!$J181&lt;[1]synthèse!AT$14+0.1),1,0)</f>
        <v>0</v>
      </c>
      <c r="BC110" s="316">
        <f>IF(AND('[1]BLOC PM'!$J181&gt;[1]synthèse!AU$14,'[1]BLOC PM'!$J181&lt;[1]synthèse!AU$14+0.1),1,0)</f>
        <v>0</v>
      </c>
      <c r="BD110" s="316">
        <f>IF(AND('[1]BLOC PM'!$J181&gt;[1]synthèse!AV$14,'[1]BLOC PM'!$J181&lt;[1]synthèse!AV$14+0.1),1,0)</f>
        <v>0</v>
      </c>
      <c r="BE110" s="316">
        <f>IF(AND('[1]BLOC PM'!$J181&gt;[1]synthèse!AW$14,'[1]BLOC PM'!$J181&lt;[1]synthèse!AW$14+0.1),1,0)</f>
        <v>0</v>
      </c>
      <c r="BF110" s="316">
        <f>IF(AND('[1]BLOC PM'!$J181&gt;[1]synthèse!AX$14,'[1]BLOC PM'!$J181&lt;[1]synthèse!AX$14+0.1),1,0)</f>
        <v>0</v>
      </c>
      <c r="BG110" s="316">
        <f>IF(AND('[1]BLOC PM'!$J181&gt;[1]synthèse!AY$14,'[1]BLOC PM'!$J181&lt;[1]synthèse!AY$14+0.1),1,0)</f>
        <v>0</v>
      </c>
      <c r="BH110" s="316">
        <f>IF(AND('[1]BLOC PM'!$J181&gt;[1]synthèse!AZ$14,'[1]BLOC PM'!$J181&lt;[1]synthèse!AZ$14+0.1),1,0)</f>
        <v>0</v>
      </c>
      <c r="BI110" s="316">
        <f>IF(AND('[1]BLOC PM'!$J181&gt;[1]synthèse!BA$14,'[1]BLOC PM'!$J181&lt;[1]synthèse!BA$14+0.1),1,0)</f>
        <v>0</v>
      </c>
      <c r="BJ110" s="316">
        <f>IF(AND('[1]BLOC PM'!$J181&gt;[1]synthèse!BB$14,'[1]BLOC PM'!$J181&lt;[1]synthèse!BB$14+0.1),1,0)</f>
        <v>0</v>
      </c>
      <c r="BK110" s="316">
        <f>IF(AND('[1]BLOC PM'!$J181&gt;[1]synthèse!BC$14,'[1]BLOC PM'!$J181&lt;[1]synthèse!BC$14+0.1),1,0)</f>
        <v>0</v>
      </c>
      <c r="BL110" s="316">
        <f>IF(AND('[1]BLOC PM'!$J181&gt;[1]synthèse!BD$14,'[1]BLOC PM'!$J181&lt;[1]synthèse!BD$14+0.1),1,0)</f>
        <v>0</v>
      </c>
      <c r="BM110" s="316">
        <f>IF(AND('[1]BLOC PM'!$J181&gt;[1]synthèse!BE$14,'[1]BLOC PM'!$J181&lt;[1]synthèse!BE$14+0.1),1,0)</f>
        <v>0</v>
      </c>
      <c r="BN110" s="316">
        <f>IF(AND('[1]BLOC PM'!$J181&gt;[1]synthèse!BF$14,'[1]BLOC PM'!$J181&lt;[1]synthèse!BF$14+0.1),1,0)</f>
        <v>0</v>
      </c>
      <c r="BO110" s="316">
        <f>IF(AND('[1]BLOC PM'!$J181&gt;[1]synthèse!BG$14,'[1]BLOC PM'!$J181&lt;[1]synthèse!BG$14+0.1),1,0)</f>
        <v>0</v>
      </c>
      <c r="BP110" s="316">
        <f>IF(AND('[1]BLOC PM'!$J181&gt;[1]synthèse!BH$14,'[1]BLOC PM'!$J181&lt;[1]synthèse!BH$14+0.1),1,0)</f>
        <v>0</v>
      </c>
      <c r="BQ110" s="316">
        <f>IF(AND('[1]BLOC PM'!$J181&gt;[1]synthèse!BI$14,'[1]BLOC PM'!$J181&lt;[1]synthèse!BI$14+0.1),1,0)</f>
        <v>0</v>
      </c>
      <c r="BR110" s="316">
        <f>IF(AND('[1]BLOC PM'!$J181&gt;[1]synthèse!BJ$14,'[1]BLOC PM'!$J181&lt;[1]synthèse!BJ$14+0.1),1,0)</f>
        <v>0</v>
      </c>
      <c r="BS110" s="316">
        <f>IF(AND('[1]BLOC PM'!$J181&gt;[1]synthèse!BK$14,'[1]BLOC PM'!$J181&lt;[1]synthèse!BK$14+0.1),1,0)</f>
        <v>0</v>
      </c>
      <c r="BT110" s="316">
        <f>IF(AND('[1]BLOC PM'!$J181&gt;[1]synthèse!BL$14,'[1]BLOC PM'!$J181&lt;[1]synthèse!BL$14+0.1),1,0)</f>
        <v>0</v>
      </c>
      <c r="BU110" s="316">
        <f>IF(AND('[1]BLOC PM'!$J181&gt;[1]synthèse!BM$14,'[1]BLOC PM'!$J181&lt;[1]synthèse!BM$14+0.1),1,0)</f>
        <v>0</v>
      </c>
      <c r="BV110" s="316">
        <f>IF(AND('[1]BLOC PM'!$J181&gt;[1]synthèse!BN$14,'[1]BLOC PM'!$J181&lt;[1]synthèse!BN$14+0.1),1,0)</f>
        <v>0</v>
      </c>
      <c r="BW110" s="316">
        <f>IF(AND('[1]BLOC PM'!$J181&gt;[1]synthèse!BO$14,'[1]BLOC PM'!$J181&lt;[1]synthèse!BO$14+0.1),1,0)</f>
        <v>0</v>
      </c>
      <c r="BX110" s="316">
        <f>IF(AND('[1]BLOC PM'!$J181&gt;[1]synthèse!BP$14,'[1]BLOC PM'!$J181&lt;[1]synthèse!BP$14+0.1),1,0)</f>
        <v>0</v>
      </c>
      <c r="BY110" s="316">
        <f>IF(AND('[1]BLOC PM'!$J181&gt;[1]synthèse!BQ$14,'[1]BLOC PM'!$J181&lt;[1]synthèse!BQ$14+0.1),1,0)</f>
        <v>0</v>
      </c>
      <c r="BZ110" s="316">
        <f>IF(AND('[1]BLOC PM'!$J181&gt;[1]synthèse!BR$14,'[1]BLOC PM'!$J181&lt;[1]synthèse!BR$14+0.1),1,0)</f>
        <v>0</v>
      </c>
      <c r="CA110" s="316">
        <f>IF(AND('[1]BLOC PM'!$J181&gt;[1]synthèse!BS$14,'[1]BLOC PM'!$J181&lt;[1]synthèse!BS$14+0.1),1,0)</f>
        <v>0</v>
      </c>
      <c r="CB110" s="316">
        <f>IF(AND('[1]BLOC PM'!$J181&gt;[1]synthèse!BT$14,'[1]BLOC PM'!$J181&lt;[1]synthèse!BT$14+0.1),1,0)</f>
        <v>0</v>
      </c>
      <c r="CC110" s="316">
        <f>IF(AND('[1]BLOC PM'!$J181&gt;[1]synthèse!BU$14,'[1]BLOC PM'!$J181&lt;[1]synthèse!BU$14+0.1),1,0)</f>
        <v>0</v>
      </c>
      <c r="CD110" s="316">
        <f>IF(AND('[1]BLOC PM'!$J181&gt;[1]synthèse!BV$14,'[1]BLOC PM'!$J181&lt;[1]synthèse!BV$14+0.1),1,0)</f>
        <v>0</v>
      </c>
      <c r="CE110" s="316">
        <f>IF(AND('[1]BLOC PM'!$J181&gt;[1]synthèse!BW$14,'[1]BLOC PM'!$J181&lt;[1]synthèse!BW$14+0.1),1,0)</f>
        <v>0</v>
      </c>
      <c r="CF110" s="316">
        <f>IF(AND('[1]BLOC PM'!$J181&gt;[1]synthèse!BX$14,'[1]BLOC PM'!$J181&lt;[1]synthèse!BX$14+0.1),1,0)</f>
        <v>0</v>
      </c>
      <c r="CG110" s="316">
        <f>IF(AND('[1]BLOC PM'!$J181&gt;[1]synthèse!BY$14,'[1]BLOC PM'!$J181&lt;[1]synthèse!BY$14+0.1),1,0)</f>
        <v>0</v>
      </c>
      <c r="CH110" s="316">
        <f>IF(AND('[1]BLOC PM'!$J181&gt;[1]synthèse!BZ$14,'[1]BLOC PM'!$J181&lt;[1]synthèse!BZ$14+0.1),1,0)</f>
        <v>0</v>
      </c>
      <c r="CI110" s="316">
        <f>IF(AND('[1]BLOC PM'!$J181&gt;[1]synthèse!CA$14,'[1]BLOC PM'!$J181&lt;[1]synthèse!CA$14+0.1),1,0)</f>
        <v>0</v>
      </c>
      <c r="CJ110" s="316">
        <f>IF(AND('[1]BLOC PM'!$J181&gt;[1]synthèse!CB$14,'[1]BLOC PM'!$J181&lt;[1]synthèse!CB$14+0.1),1,0)</f>
        <v>0</v>
      </c>
      <c r="CK110" s="316">
        <f>IF(AND('[1]BLOC PM'!$J181&gt;[1]synthèse!CC$14,'[1]BLOC PM'!$J181&lt;[1]synthèse!CC$14+0.1),1,0)</f>
        <v>0</v>
      </c>
      <c r="CL110" s="316">
        <f>IF(AND('[1]BLOC PM'!$J181&gt;[1]synthèse!CD$14,'[1]BLOC PM'!$J181&lt;[1]synthèse!CD$14+0.1),1,0)</f>
        <v>0</v>
      </c>
      <c r="CM110" s="316">
        <f>IF(AND('[1]BLOC PM'!$J181&gt;[1]synthèse!CE$14,'[1]BLOC PM'!$J181&lt;[1]synthèse!CE$14+0.1),1,0)</f>
        <v>0</v>
      </c>
      <c r="CN110" s="316">
        <f>IF(AND('[1]BLOC PM'!$J181&gt;[1]synthèse!CF$14,'[1]BLOC PM'!$J181&lt;[1]synthèse!CF$14+0.1),1,0)</f>
        <v>0</v>
      </c>
      <c r="CO110" s="316">
        <f>IF(AND('[1]BLOC PM'!$J181&gt;[1]synthèse!CG$14,'[1]BLOC PM'!$J181&lt;[1]synthèse!CG$14+0.1),1,0)</f>
        <v>0</v>
      </c>
      <c r="CP110" s="316">
        <f>IF(AND('[1]BLOC PM'!$J181&gt;[1]synthèse!CH$14,'[1]BLOC PM'!$J181&lt;[1]synthèse!CH$14+0.1),1,0)</f>
        <v>0</v>
      </c>
      <c r="CQ110" s="316">
        <f>IF(AND('[1]BLOC PM'!$J181&gt;[1]synthèse!CI$14,'[1]BLOC PM'!$J181&lt;[1]synthèse!CI$14+0.1),1,0)</f>
        <v>0</v>
      </c>
      <c r="CR110" s="316">
        <f>IF(AND('[1]BLOC PM'!$J181&gt;[1]synthèse!CJ$14,'[1]BLOC PM'!$J181&lt;[1]synthèse!CJ$14+0.1),1,0)</f>
        <v>0</v>
      </c>
      <c r="CS110" s="316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1"/>
      <c r="L111" s="181"/>
      <c r="M111" s="355"/>
      <c r="N111" s="181"/>
      <c r="O111" s="181"/>
      <c r="P111" s="181"/>
      <c r="Q111" s="181"/>
      <c r="R111" s="181"/>
      <c r="S111" s="181"/>
      <c r="T111" s="311"/>
      <c r="U111" s="317"/>
      <c r="V111" s="312"/>
      <c r="X111" s="312"/>
      <c r="Y111" s="312"/>
      <c r="Z111" s="312"/>
      <c r="AA111" s="312"/>
      <c r="AB111" s="312"/>
      <c r="AO111" s="316" t="str">
        <f>IF('[1]BLOC PM'!A182&lt;&gt;"",'[1]BLOC PM'!A182,"")</f>
        <v/>
      </c>
      <c r="AP111" s="316">
        <f>IF(AND('[1]BLOC PM'!$J182&gt;[1]synthèse!AH$14,'[1]BLOC PM'!$J182&lt;[1]synthèse!AH$14+0.1),1,0)</f>
        <v>0</v>
      </c>
      <c r="AQ111" s="316">
        <f>IF(AND('[1]BLOC PM'!$J182&gt;[1]synthèse!AI$14,'[1]BLOC PM'!$J182&lt;[1]synthèse!AI$14+0.1),1,0)</f>
        <v>0</v>
      </c>
      <c r="AR111" s="316">
        <f>IF(AND('[1]BLOC PM'!$J182&gt;[1]synthèse!AJ$14,'[1]BLOC PM'!$J182&lt;[1]synthèse!AJ$14+0.1),1,0)</f>
        <v>0</v>
      </c>
      <c r="AS111" s="316">
        <f>IF(AND('[1]BLOC PM'!$J182&gt;[1]synthèse!AK$14,'[1]BLOC PM'!$J182&lt;[1]synthèse!AK$14+0.1),1,0)</f>
        <v>0</v>
      </c>
      <c r="AT111" s="316">
        <f>IF(AND('[1]BLOC PM'!$J182&gt;[1]synthèse!AL$14,'[1]BLOC PM'!$J182&lt;[1]synthèse!AL$14+0.1),1,0)</f>
        <v>0</v>
      </c>
      <c r="AU111" s="316">
        <f>IF(AND('[1]BLOC PM'!$J182&gt;[1]synthèse!AM$14,'[1]BLOC PM'!$J182&lt;[1]synthèse!AM$14+0.1),1,0)</f>
        <v>0</v>
      </c>
      <c r="AV111" s="316">
        <f>IF(AND('[1]BLOC PM'!$J182&gt;[1]synthèse!AN$14,'[1]BLOC PM'!$J182&lt;[1]synthèse!AN$14+0.1),1,0)</f>
        <v>0</v>
      </c>
      <c r="AW111" s="316">
        <f>IF(AND('[1]BLOC PM'!$J182&gt;[1]synthèse!AO$14,'[1]BLOC PM'!$J182&lt;[1]synthèse!AO$14+0.1),1,0)</f>
        <v>0</v>
      </c>
      <c r="AX111" s="316">
        <f>IF(AND('[1]BLOC PM'!$J182&gt;[1]synthèse!AP$14,'[1]BLOC PM'!$J182&lt;[1]synthèse!AP$14+0.1),1,0)</f>
        <v>0</v>
      </c>
      <c r="AY111" s="316">
        <f>IF(AND('[1]BLOC PM'!$J182&gt;[1]synthèse!AQ$14,'[1]BLOC PM'!$J182&lt;[1]synthèse!AQ$14+0.1),1,0)</f>
        <v>0</v>
      </c>
      <c r="AZ111" s="316">
        <f>IF(AND('[1]BLOC PM'!$J182&gt;[1]synthèse!AR$14,'[1]BLOC PM'!$J182&lt;[1]synthèse!AR$14+0.1),1,0)</f>
        <v>0</v>
      </c>
      <c r="BA111" s="316">
        <f>IF(AND('[1]BLOC PM'!$J182&gt;[1]synthèse!AS$14,'[1]BLOC PM'!$J182&lt;[1]synthèse!AS$14+0.1),1,0)</f>
        <v>0</v>
      </c>
      <c r="BB111" s="316">
        <f>IF(AND('[1]BLOC PM'!$J182&gt;[1]synthèse!AT$14,'[1]BLOC PM'!$J182&lt;[1]synthèse!AT$14+0.1),1,0)</f>
        <v>0</v>
      </c>
      <c r="BC111" s="316">
        <f>IF(AND('[1]BLOC PM'!$J182&gt;[1]synthèse!AU$14,'[1]BLOC PM'!$J182&lt;[1]synthèse!AU$14+0.1),1,0)</f>
        <v>0</v>
      </c>
      <c r="BD111" s="316">
        <f>IF(AND('[1]BLOC PM'!$J182&gt;[1]synthèse!AV$14,'[1]BLOC PM'!$J182&lt;[1]synthèse!AV$14+0.1),1,0)</f>
        <v>0</v>
      </c>
      <c r="BE111" s="316">
        <f>IF(AND('[1]BLOC PM'!$J182&gt;[1]synthèse!AW$14,'[1]BLOC PM'!$J182&lt;[1]synthèse!AW$14+0.1),1,0)</f>
        <v>0</v>
      </c>
      <c r="BF111" s="316">
        <f>IF(AND('[1]BLOC PM'!$J182&gt;[1]synthèse!AX$14,'[1]BLOC PM'!$J182&lt;[1]synthèse!AX$14+0.1),1,0)</f>
        <v>0</v>
      </c>
      <c r="BG111" s="316">
        <f>IF(AND('[1]BLOC PM'!$J182&gt;[1]synthèse!AY$14,'[1]BLOC PM'!$J182&lt;[1]synthèse!AY$14+0.1),1,0)</f>
        <v>0</v>
      </c>
      <c r="BH111" s="316">
        <f>IF(AND('[1]BLOC PM'!$J182&gt;[1]synthèse!AZ$14,'[1]BLOC PM'!$J182&lt;[1]synthèse!AZ$14+0.1),1,0)</f>
        <v>0</v>
      </c>
      <c r="BI111" s="316">
        <f>IF(AND('[1]BLOC PM'!$J182&gt;[1]synthèse!BA$14,'[1]BLOC PM'!$J182&lt;[1]synthèse!BA$14+0.1),1,0)</f>
        <v>0</v>
      </c>
      <c r="BJ111" s="316">
        <f>IF(AND('[1]BLOC PM'!$J182&gt;[1]synthèse!BB$14,'[1]BLOC PM'!$J182&lt;[1]synthèse!BB$14+0.1),1,0)</f>
        <v>0</v>
      </c>
      <c r="BK111" s="316">
        <f>IF(AND('[1]BLOC PM'!$J182&gt;[1]synthèse!BC$14,'[1]BLOC PM'!$J182&lt;[1]synthèse!BC$14+0.1),1,0)</f>
        <v>0</v>
      </c>
      <c r="BL111" s="316">
        <f>IF(AND('[1]BLOC PM'!$J182&gt;[1]synthèse!BD$14,'[1]BLOC PM'!$J182&lt;[1]synthèse!BD$14+0.1),1,0)</f>
        <v>0</v>
      </c>
      <c r="BM111" s="316">
        <f>IF(AND('[1]BLOC PM'!$J182&gt;[1]synthèse!BE$14,'[1]BLOC PM'!$J182&lt;[1]synthèse!BE$14+0.1),1,0)</f>
        <v>0</v>
      </c>
      <c r="BN111" s="316">
        <f>IF(AND('[1]BLOC PM'!$J182&gt;[1]synthèse!BF$14,'[1]BLOC PM'!$J182&lt;[1]synthèse!BF$14+0.1),1,0)</f>
        <v>0</v>
      </c>
      <c r="BO111" s="316">
        <f>IF(AND('[1]BLOC PM'!$J182&gt;[1]synthèse!BG$14,'[1]BLOC PM'!$J182&lt;[1]synthèse!BG$14+0.1),1,0)</f>
        <v>0</v>
      </c>
      <c r="BP111" s="316">
        <f>IF(AND('[1]BLOC PM'!$J182&gt;[1]synthèse!BH$14,'[1]BLOC PM'!$J182&lt;[1]synthèse!BH$14+0.1),1,0)</f>
        <v>0</v>
      </c>
      <c r="BQ111" s="316">
        <f>IF(AND('[1]BLOC PM'!$J182&gt;[1]synthèse!BI$14,'[1]BLOC PM'!$J182&lt;[1]synthèse!BI$14+0.1),1,0)</f>
        <v>0</v>
      </c>
      <c r="BR111" s="316">
        <f>IF(AND('[1]BLOC PM'!$J182&gt;[1]synthèse!BJ$14,'[1]BLOC PM'!$J182&lt;[1]synthèse!BJ$14+0.1),1,0)</f>
        <v>0</v>
      </c>
      <c r="BS111" s="316">
        <f>IF(AND('[1]BLOC PM'!$J182&gt;[1]synthèse!BK$14,'[1]BLOC PM'!$J182&lt;[1]synthèse!BK$14+0.1),1,0)</f>
        <v>0</v>
      </c>
      <c r="BT111" s="316">
        <f>IF(AND('[1]BLOC PM'!$J182&gt;[1]synthèse!BL$14,'[1]BLOC PM'!$J182&lt;[1]synthèse!BL$14+0.1),1,0)</f>
        <v>0</v>
      </c>
      <c r="BU111" s="316">
        <f>IF(AND('[1]BLOC PM'!$J182&gt;[1]synthèse!BM$14,'[1]BLOC PM'!$J182&lt;[1]synthèse!BM$14+0.1),1,0)</f>
        <v>0</v>
      </c>
      <c r="BV111" s="316">
        <f>IF(AND('[1]BLOC PM'!$J182&gt;[1]synthèse!BN$14,'[1]BLOC PM'!$J182&lt;[1]synthèse!BN$14+0.1),1,0)</f>
        <v>0</v>
      </c>
      <c r="BW111" s="316">
        <f>IF(AND('[1]BLOC PM'!$J182&gt;[1]synthèse!BO$14,'[1]BLOC PM'!$J182&lt;[1]synthèse!BO$14+0.1),1,0)</f>
        <v>0</v>
      </c>
      <c r="BX111" s="316">
        <f>IF(AND('[1]BLOC PM'!$J182&gt;[1]synthèse!BP$14,'[1]BLOC PM'!$J182&lt;[1]synthèse!BP$14+0.1),1,0)</f>
        <v>0</v>
      </c>
      <c r="BY111" s="316">
        <f>IF(AND('[1]BLOC PM'!$J182&gt;[1]synthèse!BQ$14,'[1]BLOC PM'!$J182&lt;[1]synthèse!BQ$14+0.1),1,0)</f>
        <v>0</v>
      </c>
      <c r="BZ111" s="316">
        <f>IF(AND('[1]BLOC PM'!$J182&gt;[1]synthèse!BR$14,'[1]BLOC PM'!$J182&lt;[1]synthèse!BR$14+0.1),1,0)</f>
        <v>0</v>
      </c>
      <c r="CA111" s="316">
        <f>IF(AND('[1]BLOC PM'!$J182&gt;[1]synthèse!BS$14,'[1]BLOC PM'!$J182&lt;[1]synthèse!BS$14+0.1),1,0)</f>
        <v>0</v>
      </c>
      <c r="CB111" s="316">
        <f>IF(AND('[1]BLOC PM'!$J182&gt;[1]synthèse!BT$14,'[1]BLOC PM'!$J182&lt;[1]synthèse!BT$14+0.1),1,0)</f>
        <v>0</v>
      </c>
      <c r="CC111" s="316">
        <f>IF(AND('[1]BLOC PM'!$J182&gt;[1]synthèse!BU$14,'[1]BLOC PM'!$J182&lt;[1]synthèse!BU$14+0.1),1,0)</f>
        <v>0</v>
      </c>
      <c r="CD111" s="316">
        <f>IF(AND('[1]BLOC PM'!$J182&gt;[1]synthèse!BV$14,'[1]BLOC PM'!$J182&lt;[1]synthèse!BV$14+0.1),1,0)</f>
        <v>0</v>
      </c>
      <c r="CE111" s="316">
        <f>IF(AND('[1]BLOC PM'!$J182&gt;[1]synthèse!BW$14,'[1]BLOC PM'!$J182&lt;[1]synthèse!BW$14+0.1),1,0)</f>
        <v>0</v>
      </c>
      <c r="CF111" s="316">
        <f>IF(AND('[1]BLOC PM'!$J182&gt;[1]synthèse!BX$14,'[1]BLOC PM'!$J182&lt;[1]synthèse!BX$14+0.1),1,0)</f>
        <v>0</v>
      </c>
      <c r="CG111" s="316">
        <f>IF(AND('[1]BLOC PM'!$J182&gt;[1]synthèse!BY$14,'[1]BLOC PM'!$J182&lt;[1]synthèse!BY$14+0.1),1,0)</f>
        <v>0</v>
      </c>
      <c r="CH111" s="316">
        <f>IF(AND('[1]BLOC PM'!$J182&gt;[1]synthèse!BZ$14,'[1]BLOC PM'!$J182&lt;[1]synthèse!BZ$14+0.1),1,0)</f>
        <v>0</v>
      </c>
      <c r="CI111" s="316">
        <f>IF(AND('[1]BLOC PM'!$J182&gt;[1]synthèse!CA$14,'[1]BLOC PM'!$J182&lt;[1]synthèse!CA$14+0.1),1,0)</f>
        <v>0</v>
      </c>
      <c r="CJ111" s="316">
        <f>IF(AND('[1]BLOC PM'!$J182&gt;[1]synthèse!CB$14,'[1]BLOC PM'!$J182&lt;[1]synthèse!CB$14+0.1),1,0)</f>
        <v>0</v>
      </c>
      <c r="CK111" s="316">
        <f>IF(AND('[1]BLOC PM'!$J182&gt;[1]synthèse!CC$14,'[1]BLOC PM'!$J182&lt;[1]synthèse!CC$14+0.1),1,0)</f>
        <v>0</v>
      </c>
      <c r="CL111" s="316">
        <f>IF(AND('[1]BLOC PM'!$J182&gt;[1]synthèse!CD$14,'[1]BLOC PM'!$J182&lt;[1]synthèse!CD$14+0.1),1,0)</f>
        <v>0</v>
      </c>
      <c r="CM111" s="316">
        <f>IF(AND('[1]BLOC PM'!$J182&gt;[1]synthèse!CE$14,'[1]BLOC PM'!$J182&lt;[1]synthèse!CE$14+0.1),1,0)</f>
        <v>0</v>
      </c>
      <c r="CN111" s="316">
        <f>IF(AND('[1]BLOC PM'!$J182&gt;[1]synthèse!CF$14,'[1]BLOC PM'!$J182&lt;[1]synthèse!CF$14+0.1),1,0)</f>
        <v>0</v>
      </c>
      <c r="CO111" s="316">
        <f>IF(AND('[1]BLOC PM'!$J182&gt;[1]synthèse!CG$14,'[1]BLOC PM'!$J182&lt;[1]synthèse!CG$14+0.1),1,0)</f>
        <v>0</v>
      </c>
      <c r="CP111" s="316">
        <f>IF(AND('[1]BLOC PM'!$J182&gt;[1]synthèse!CH$14,'[1]BLOC PM'!$J182&lt;[1]synthèse!CH$14+0.1),1,0)</f>
        <v>0</v>
      </c>
      <c r="CQ111" s="316">
        <f>IF(AND('[1]BLOC PM'!$J182&gt;[1]synthèse!CI$14,'[1]BLOC PM'!$J182&lt;[1]synthèse!CI$14+0.1),1,0)</f>
        <v>0</v>
      </c>
      <c r="CR111" s="316">
        <f>IF(AND('[1]BLOC PM'!$J182&gt;[1]synthèse!CJ$14,'[1]BLOC PM'!$J182&lt;[1]synthèse!CJ$14+0.1),1,0)</f>
        <v>0</v>
      </c>
      <c r="CS111" s="316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1"/>
      <c r="L112" s="181"/>
      <c r="M112" s="355"/>
      <c r="N112" s="181"/>
      <c r="O112" s="181"/>
      <c r="P112" s="181"/>
      <c r="Q112" s="181"/>
      <c r="R112" s="181"/>
      <c r="S112" s="181"/>
      <c r="T112" s="311"/>
      <c r="U112" s="317"/>
      <c r="V112" s="312"/>
      <c r="X112" s="312"/>
      <c r="Y112" s="312"/>
      <c r="Z112" s="312"/>
      <c r="AA112" s="312"/>
      <c r="AB112" s="312"/>
      <c r="AO112" s="316" t="str">
        <f>IF('[1]BLOC PM'!A183&lt;&gt;"",'[1]BLOC PM'!A183,"")</f>
        <v/>
      </c>
      <c r="AP112" s="316">
        <f>IF(AND('[1]BLOC PM'!$J183&gt;[1]synthèse!AH$14,'[1]BLOC PM'!$J183&lt;[1]synthèse!AH$14+0.1),1,0)</f>
        <v>0</v>
      </c>
      <c r="AQ112" s="316">
        <f>IF(AND('[1]BLOC PM'!$J183&gt;[1]synthèse!AI$14,'[1]BLOC PM'!$J183&lt;[1]synthèse!AI$14+0.1),1,0)</f>
        <v>0</v>
      </c>
      <c r="AR112" s="316">
        <f>IF(AND('[1]BLOC PM'!$J183&gt;[1]synthèse!AJ$14,'[1]BLOC PM'!$J183&lt;[1]synthèse!AJ$14+0.1),1,0)</f>
        <v>0</v>
      </c>
      <c r="AS112" s="316">
        <f>IF(AND('[1]BLOC PM'!$J183&gt;[1]synthèse!AK$14,'[1]BLOC PM'!$J183&lt;[1]synthèse!AK$14+0.1),1,0)</f>
        <v>0</v>
      </c>
      <c r="AT112" s="316">
        <f>IF(AND('[1]BLOC PM'!$J183&gt;[1]synthèse!AL$14,'[1]BLOC PM'!$J183&lt;[1]synthèse!AL$14+0.1),1,0)</f>
        <v>0</v>
      </c>
      <c r="AU112" s="316">
        <f>IF(AND('[1]BLOC PM'!$J183&gt;[1]synthèse!AM$14,'[1]BLOC PM'!$J183&lt;[1]synthèse!AM$14+0.1),1,0)</f>
        <v>0</v>
      </c>
      <c r="AV112" s="316">
        <f>IF(AND('[1]BLOC PM'!$J183&gt;[1]synthèse!AN$14,'[1]BLOC PM'!$J183&lt;[1]synthèse!AN$14+0.1),1,0)</f>
        <v>0</v>
      </c>
      <c r="AW112" s="316">
        <f>IF(AND('[1]BLOC PM'!$J183&gt;[1]synthèse!AO$14,'[1]BLOC PM'!$J183&lt;[1]synthèse!AO$14+0.1),1,0)</f>
        <v>0</v>
      </c>
      <c r="AX112" s="316">
        <f>IF(AND('[1]BLOC PM'!$J183&gt;[1]synthèse!AP$14,'[1]BLOC PM'!$J183&lt;[1]synthèse!AP$14+0.1),1,0)</f>
        <v>0</v>
      </c>
      <c r="AY112" s="316">
        <f>IF(AND('[1]BLOC PM'!$J183&gt;[1]synthèse!AQ$14,'[1]BLOC PM'!$J183&lt;[1]synthèse!AQ$14+0.1),1,0)</f>
        <v>0</v>
      </c>
      <c r="AZ112" s="316">
        <f>IF(AND('[1]BLOC PM'!$J183&gt;[1]synthèse!AR$14,'[1]BLOC PM'!$J183&lt;[1]synthèse!AR$14+0.1),1,0)</f>
        <v>0</v>
      </c>
      <c r="BA112" s="316">
        <f>IF(AND('[1]BLOC PM'!$J183&gt;[1]synthèse!AS$14,'[1]BLOC PM'!$J183&lt;[1]synthèse!AS$14+0.1),1,0)</f>
        <v>0</v>
      </c>
      <c r="BB112" s="316">
        <f>IF(AND('[1]BLOC PM'!$J183&gt;[1]synthèse!AT$14,'[1]BLOC PM'!$J183&lt;[1]synthèse!AT$14+0.1),1,0)</f>
        <v>0</v>
      </c>
      <c r="BC112" s="316">
        <f>IF(AND('[1]BLOC PM'!$J183&gt;[1]synthèse!AU$14,'[1]BLOC PM'!$J183&lt;[1]synthèse!AU$14+0.1),1,0)</f>
        <v>0</v>
      </c>
      <c r="BD112" s="316">
        <f>IF(AND('[1]BLOC PM'!$J183&gt;[1]synthèse!AV$14,'[1]BLOC PM'!$J183&lt;[1]synthèse!AV$14+0.1),1,0)</f>
        <v>0</v>
      </c>
      <c r="BE112" s="316">
        <f>IF(AND('[1]BLOC PM'!$J183&gt;[1]synthèse!AW$14,'[1]BLOC PM'!$J183&lt;[1]synthèse!AW$14+0.1),1,0)</f>
        <v>0</v>
      </c>
      <c r="BF112" s="316">
        <f>IF(AND('[1]BLOC PM'!$J183&gt;[1]synthèse!AX$14,'[1]BLOC PM'!$J183&lt;[1]synthèse!AX$14+0.1),1,0)</f>
        <v>0</v>
      </c>
      <c r="BG112" s="316">
        <f>IF(AND('[1]BLOC PM'!$J183&gt;[1]synthèse!AY$14,'[1]BLOC PM'!$J183&lt;[1]synthèse!AY$14+0.1),1,0)</f>
        <v>0</v>
      </c>
      <c r="BH112" s="316">
        <f>IF(AND('[1]BLOC PM'!$J183&gt;[1]synthèse!AZ$14,'[1]BLOC PM'!$J183&lt;[1]synthèse!AZ$14+0.1),1,0)</f>
        <v>0</v>
      </c>
      <c r="BI112" s="316">
        <f>IF(AND('[1]BLOC PM'!$J183&gt;[1]synthèse!BA$14,'[1]BLOC PM'!$J183&lt;[1]synthèse!BA$14+0.1),1,0)</f>
        <v>0</v>
      </c>
      <c r="BJ112" s="316">
        <f>IF(AND('[1]BLOC PM'!$J183&gt;[1]synthèse!BB$14,'[1]BLOC PM'!$J183&lt;[1]synthèse!BB$14+0.1),1,0)</f>
        <v>0</v>
      </c>
      <c r="BK112" s="316">
        <f>IF(AND('[1]BLOC PM'!$J183&gt;[1]synthèse!BC$14,'[1]BLOC PM'!$J183&lt;[1]synthèse!BC$14+0.1),1,0)</f>
        <v>0</v>
      </c>
      <c r="BL112" s="316">
        <f>IF(AND('[1]BLOC PM'!$J183&gt;[1]synthèse!BD$14,'[1]BLOC PM'!$J183&lt;[1]synthèse!BD$14+0.1),1,0)</f>
        <v>0</v>
      </c>
      <c r="BM112" s="316">
        <f>IF(AND('[1]BLOC PM'!$J183&gt;[1]synthèse!BE$14,'[1]BLOC PM'!$J183&lt;[1]synthèse!BE$14+0.1),1,0)</f>
        <v>0</v>
      </c>
      <c r="BN112" s="316">
        <f>IF(AND('[1]BLOC PM'!$J183&gt;[1]synthèse!BF$14,'[1]BLOC PM'!$J183&lt;[1]synthèse!BF$14+0.1),1,0)</f>
        <v>0</v>
      </c>
      <c r="BO112" s="316">
        <f>IF(AND('[1]BLOC PM'!$J183&gt;[1]synthèse!BG$14,'[1]BLOC PM'!$J183&lt;[1]synthèse!BG$14+0.1),1,0)</f>
        <v>0</v>
      </c>
      <c r="BP112" s="316">
        <f>IF(AND('[1]BLOC PM'!$J183&gt;[1]synthèse!BH$14,'[1]BLOC PM'!$J183&lt;[1]synthèse!BH$14+0.1),1,0)</f>
        <v>0</v>
      </c>
      <c r="BQ112" s="316">
        <f>IF(AND('[1]BLOC PM'!$J183&gt;[1]synthèse!BI$14,'[1]BLOC PM'!$J183&lt;[1]synthèse!BI$14+0.1),1,0)</f>
        <v>0</v>
      </c>
      <c r="BR112" s="316">
        <f>IF(AND('[1]BLOC PM'!$J183&gt;[1]synthèse!BJ$14,'[1]BLOC PM'!$J183&lt;[1]synthèse!BJ$14+0.1),1,0)</f>
        <v>0</v>
      </c>
      <c r="BS112" s="316">
        <f>IF(AND('[1]BLOC PM'!$J183&gt;[1]synthèse!BK$14,'[1]BLOC PM'!$J183&lt;[1]synthèse!BK$14+0.1),1,0)</f>
        <v>0</v>
      </c>
      <c r="BT112" s="316">
        <f>IF(AND('[1]BLOC PM'!$J183&gt;[1]synthèse!BL$14,'[1]BLOC PM'!$J183&lt;[1]synthèse!BL$14+0.1),1,0)</f>
        <v>0</v>
      </c>
      <c r="BU112" s="316">
        <f>IF(AND('[1]BLOC PM'!$J183&gt;[1]synthèse!BM$14,'[1]BLOC PM'!$J183&lt;[1]synthèse!BM$14+0.1),1,0)</f>
        <v>0</v>
      </c>
      <c r="BV112" s="316">
        <f>IF(AND('[1]BLOC PM'!$J183&gt;[1]synthèse!BN$14,'[1]BLOC PM'!$J183&lt;[1]synthèse!BN$14+0.1),1,0)</f>
        <v>0</v>
      </c>
      <c r="BW112" s="316">
        <f>IF(AND('[1]BLOC PM'!$J183&gt;[1]synthèse!BO$14,'[1]BLOC PM'!$J183&lt;[1]synthèse!BO$14+0.1),1,0)</f>
        <v>0</v>
      </c>
      <c r="BX112" s="316">
        <f>IF(AND('[1]BLOC PM'!$J183&gt;[1]synthèse!BP$14,'[1]BLOC PM'!$J183&lt;[1]synthèse!BP$14+0.1),1,0)</f>
        <v>0</v>
      </c>
      <c r="BY112" s="316">
        <f>IF(AND('[1]BLOC PM'!$J183&gt;[1]synthèse!BQ$14,'[1]BLOC PM'!$J183&lt;[1]synthèse!BQ$14+0.1),1,0)</f>
        <v>0</v>
      </c>
      <c r="BZ112" s="316">
        <f>IF(AND('[1]BLOC PM'!$J183&gt;[1]synthèse!BR$14,'[1]BLOC PM'!$J183&lt;[1]synthèse!BR$14+0.1),1,0)</f>
        <v>0</v>
      </c>
      <c r="CA112" s="316">
        <f>IF(AND('[1]BLOC PM'!$J183&gt;[1]synthèse!BS$14,'[1]BLOC PM'!$J183&lt;[1]synthèse!BS$14+0.1),1,0)</f>
        <v>0</v>
      </c>
      <c r="CB112" s="316">
        <f>IF(AND('[1]BLOC PM'!$J183&gt;[1]synthèse!BT$14,'[1]BLOC PM'!$J183&lt;[1]synthèse!BT$14+0.1),1,0)</f>
        <v>0</v>
      </c>
      <c r="CC112" s="316">
        <f>IF(AND('[1]BLOC PM'!$J183&gt;[1]synthèse!BU$14,'[1]BLOC PM'!$J183&lt;[1]synthèse!BU$14+0.1),1,0)</f>
        <v>0</v>
      </c>
      <c r="CD112" s="316">
        <f>IF(AND('[1]BLOC PM'!$J183&gt;[1]synthèse!BV$14,'[1]BLOC PM'!$J183&lt;[1]synthèse!BV$14+0.1),1,0)</f>
        <v>0</v>
      </c>
      <c r="CE112" s="316">
        <f>IF(AND('[1]BLOC PM'!$J183&gt;[1]synthèse!BW$14,'[1]BLOC PM'!$J183&lt;[1]synthèse!BW$14+0.1),1,0)</f>
        <v>0</v>
      </c>
      <c r="CF112" s="316">
        <f>IF(AND('[1]BLOC PM'!$J183&gt;[1]synthèse!BX$14,'[1]BLOC PM'!$J183&lt;[1]synthèse!BX$14+0.1),1,0)</f>
        <v>0</v>
      </c>
      <c r="CG112" s="316">
        <f>IF(AND('[1]BLOC PM'!$J183&gt;[1]synthèse!BY$14,'[1]BLOC PM'!$J183&lt;[1]synthèse!BY$14+0.1),1,0)</f>
        <v>0</v>
      </c>
      <c r="CH112" s="316">
        <f>IF(AND('[1]BLOC PM'!$J183&gt;[1]synthèse!BZ$14,'[1]BLOC PM'!$J183&lt;[1]synthèse!BZ$14+0.1),1,0)</f>
        <v>0</v>
      </c>
      <c r="CI112" s="316">
        <f>IF(AND('[1]BLOC PM'!$J183&gt;[1]synthèse!CA$14,'[1]BLOC PM'!$J183&lt;[1]synthèse!CA$14+0.1),1,0)</f>
        <v>0</v>
      </c>
      <c r="CJ112" s="316">
        <f>IF(AND('[1]BLOC PM'!$J183&gt;[1]synthèse!CB$14,'[1]BLOC PM'!$J183&lt;[1]synthèse!CB$14+0.1),1,0)</f>
        <v>0</v>
      </c>
      <c r="CK112" s="316">
        <f>IF(AND('[1]BLOC PM'!$J183&gt;[1]synthèse!CC$14,'[1]BLOC PM'!$J183&lt;[1]synthèse!CC$14+0.1),1,0)</f>
        <v>0</v>
      </c>
      <c r="CL112" s="316">
        <f>IF(AND('[1]BLOC PM'!$J183&gt;[1]synthèse!CD$14,'[1]BLOC PM'!$J183&lt;[1]synthèse!CD$14+0.1),1,0)</f>
        <v>0</v>
      </c>
      <c r="CM112" s="316">
        <f>IF(AND('[1]BLOC PM'!$J183&gt;[1]synthèse!CE$14,'[1]BLOC PM'!$J183&lt;[1]synthèse!CE$14+0.1),1,0)</f>
        <v>0</v>
      </c>
      <c r="CN112" s="316">
        <f>IF(AND('[1]BLOC PM'!$J183&gt;[1]synthèse!CF$14,'[1]BLOC PM'!$J183&lt;[1]synthèse!CF$14+0.1),1,0)</f>
        <v>0</v>
      </c>
      <c r="CO112" s="316">
        <f>IF(AND('[1]BLOC PM'!$J183&gt;[1]synthèse!CG$14,'[1]BLOC PM'!$J183&lt;[1]synthèse!CG$14+0.1),1,0)</f>
        <v>0</v>
      </c>
      <c r="CP112" s="316">
        <f>IF(AND('[1]BLOC PM'!$J183&gt;[1]synthèse!CH$14,'[1]BLOC PM'!$J183&lt;[1]synthèse!CH$14+0.1),1,0)</f>
        <v>0</v>
      </c>
      <c r="CQ112" s="316">
        <f>IF(AND('[1]BLOC PM'!$J183&gt;[1]synthèse!CI$14,'[1]BLOC PM'!$J183&lt;[1]synthèse!CI$14+0.1),1,0)</f>
        <v>0</v>
      </c>
      <c r="CR112" s="316">
        <f>IF(AND('[1]BLOC PM'!$J183&gt;[1]synthèse!CJ$14,'[1]BLOC PM'!$J183&lt;[1]synthèse!CJ$14+0.1),1,0)</f>
        <v>0</v>
      </c>
      <c r="CS112" s="316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1"/>
      <c r="L113" s="181"/>
      <c r="M113" s="355"/>
      <c r="N113" s="181"/>
      <c r="O113" s="181"/>
      <c r="P113" s="181"/>
      <c r="Q113" s="181"/>
      <c r="R113" s="181"/>
      <c r="S113" s="181"/>
      <c r="T113" s="311"/>
      <c r="U113" s="317"/>
      <c r="V113" s="312"/>
      <c r="X113" s="312"/>
      <c r="Y113" s="312"/>
      <c r="Z113" s="312"/>
      <c r="AA113" s="312"/>
      <c r="AB113" s="312"/>
      <c r="AO113" s="316" t="str">
        <f>IF('[1]BLOC PM'!A184&lt;&gt;"",'[1]BLOC PM'!A184,"")</f>
        <v/>
      </c>
      <c r="AP113" s="316">
        <f>IF(AND('[1]BLOC PM'!$J184&gt;[1]synthèse!AH$14,'[1]BLOC PM'!$J184&lt;[1]synthèse!AH$14+0.1),1,0)</f>
        <v>0</v>
      </c>
      <c r="AQ113" s="316">
        <f>IF(AND('[1]BLOC PM'!$J184&gt;[1]synthèse!AI$14,'[1]BLOC PM'!$J184&lt;[1]synthèse!AI$14+0.1),1,0)</f>
        <v>0</v>
      </c>
      <c r="AR113" s="316">
        <f>IF(AND('[1]BLOC PM'!$J184&gt;[1]synthèse!AJ$14,'[1]BLOC PM'!$J184&lt;[1]synthèse!AJ$14+0.1),1,0)</f>
        <v>0</v>
      </c>
      <c r="AS113" s="316">
        <f>IF(AND('[1]BLOC PM'!$J184&gt;[1]synthèse!AK$14,'[1]BLOC PM'!$J184&lt;[1]synthèse!AK$14+0.1),1,0)</f>
        <v>0</v>
      </c>
      <c r="AT113" s="316">
        <f>IF(AND('[1]BLOC PM'!$J184&gt;[1]synthèse!AL$14,'[1]BLOC PM'!$J184&lt;[1]synthèse!AL$14+0.1),1,0)</f>
        <v>0</v>
      </c>
      <c r="AU113" s="316">
        <f>IF(AND('[1]BLOC PM'!$J184&gt;[1]synthèse!AM$14,'[1]BLOC PM'!$J184&lt;[1]synthèse!AM$14+0.1),1,0)</f>
        <v>0</v>
      </c>
      <c r="AV113" s="316">
        <f>IF(AND('[1]BLOC PM'!$J184&gt;[1]synthèse!AN$14,'[1]BLOC PM'!$J184&lt;[1]synthèse!AN$14+0.1),1,0)</f>
        <v>0</v>
      </c>
      <c r="AW113" s="316">
        <f>IF(AND('[1]BLOC PM'!$J184&gt;[1]synthèse!AO$14,'[1]BLOC PM'!$J184&lt;[1]synthèse!AO$14+0.1),1,0)</f>
        <v>0</v>
      </c>
      <c r="AX113" s="316">
        <f>IF(AND('[1]BLOC PM'!$J184&gt;[1]synthèse!AP$14,'[1]BLOC PM'!$J184&lt;[1]synthèse!AP$14+0.1),1,0)</f>
        <v>0</v>
      </c>
      <c r="AY113" s="316">
        <f>IF(AND('[1]BLOC PM'!$J184&gt;[1]synthèse!AQ$14,'[1]BLOC PM'!$J184&lt;[1]synthèse!AQ$14+0.1),1,0)</f>
        <v>0</v>
      </c>
      <c r="AZ113" s="316">
        <f>IF(AND('[1]BLOC PM'!$J184&gt;[1]synthèse!AR$14,'[1]BLOC PM'!$J184&lt;[1]synthèse!AR$14+0.1),1,0)</f>
        <v>0</v>
      </c>
      <c r="BA113" s="316">
        <f>IF(AND('[1]BLOC PM'!$J184&gt;[1]synthèse!AS$14,'[1]BLOC PM'!$J184&lt;[1]synthèse!AS$14+0.1),1,0)</f>
        <v>0</v>
      </c>
      <c r="BB113" s="316">
        <f>IF(AND('[1]BLOC PM'!$J184&gt;[1]synthèse!AT$14,'[1]BLOC PM'!$J184&lt;[1]synthèse!AT$14+0.1),1,0)</f>
        <v>0</v>
      </c>
      <c r="BC113" s="316">
        <f>IF(AND('[1]BLOC PM'!$J184&gt;[1]synthèse!AU$14,'[1]BLOC PM'!$J184&lt;[1]synthèse!AU$14+0.1),1,0)</f>
        <v>0</v>
      </c>
      <c r="BD113" s="316">
        <f>IF(AND('[1]BLOC PM'!$J184&gt;[1]synthèse!AV$14,'[1]BLOC PM'!$J184&lt;[1]synthèse!AV$14+0.1),1,0)</f>
        <v>0</v>
      </c>
      <c r="BE113" s="316">
        <f>IF(AND('[1]BLOC PM'!$J184&gt;[1]synthèse!AW$14,'[1]BLOC PM'!$J184&lt;[1]synthèse!AW$14+0.1),1,0)</f>
        <v>0</v>
      </c>
      <c r="BF113" s="316">
        <f>IF(AND('[1]BLOC PM'!$J184&gt;[1]synthèse!AX$14,'[1]BLOC PM'!$J184&lt;[1]synthèse!AX$14+0.1),1,0)</f>
        <v>0</v>
      </c>
      <c r="BG113" s="316">
        <f>IF(AND('[1]BLOC PM'!$J184&gt;[1]synthèse!AY$14,'[1]BLOC PM'!$J184&lt;[1]synthèse!AY$14+0.1),1,0)</f>
        <v>0</v>
      </c>
      <c r="BH113" s="316">
        <f>IF(AND('[1]BLOC PM'!$J184&gt;[1]synthèse!AZ$14,'[1]BLOC PM'!$J184&lt;[1]synthèse!AZ$14+0.1),1,0)</f>
        <v>0</v>
      </c>
      <c r="BI113" s="316">
        <f>IF(AND('[1]BLOC PM'!$J184&gt;[1]synthèse!BA$14,'[1]BLOC PM'!$J184&lt;[1]synthèse!BA$14+0.1),1,0)</f>
        <v>0</v>
      </c>
      <c r="BJ113" s="316">
        <f>IF(AND('[1]BLOC PM'!$J184&gt;[1]synthèse!BB$14,'[1]BLOC PM'!$J184&lt;[1]synthèse!BB$14+0.1),1,0)</f>
        <v>0</v>
      </c>
      <c r="BK113" s="316">
        <f>IF(AND('[1]BLOC PM'!$J184&gt;[1]synthèse!BC$14,'[1]BLOC PM'!$J184&lt;[1]synthèse!BC$14+0.1),1,0)</f>
        <v>0</v>
      </c>
      <c r="BL113" s="316">
        <f>IF(AND('[1]BLOC PM'!$J184&gt;[1]synthèse!BD$14,'[1]BLOC PM'!$J184&lt;[1]synthèse!BD$14+0.1),1,0)</f>
        <v>0</v>
      </c>
      <c r="BM113" s="316">
        <f>IF(AND('[1]BLOC PM'!$J184&gt;[1]synthèse!BE$14,'[1]BLOC PM'!$J184&lt;[1]synthèse!BE$14+0.1),1,0)</f>
        <v>0</v>
      </c>
      <c r="BN113" s="316">
        <f>IF(AND('[1]BLOC PM'!$J184&gt;[1]synthèse!BF$14,'[1]BLOC PM'!$J184&lt;[1]synthèse!BF$14+0.1),1,0)</f>
        <v>0</v>
      </c>
      <c r="BO113" s="316">
        <f>IF(AND('[1]BLOC PM'!$J184&gt;[1]synthèse!BG$14,'[1]BLOC PM'!$J184&lt;[1]synthèse!BG$14+0.1),1,0)</f>
        <v>0</v>
      </c>
      <c r="BP113" s="316">
        <f>IF(AND('[1]BLOC PM'!$J184&gt;[1]synthèse!BH$14,'[1]BLOC PM'!$J184&lt;[1]synthèse!BH$14+0.1),1,0)</f>
        <v>0</v>
      </c>
      <c r="BQ113" s="316">
        <f>IF(AND('[1]BLOC PM'!$J184&gt;[1]synthèse!BI$14,'[1]BLOC PM'!$J184&lt;[1]synthèse!BI$14+0.1),1,0)</f>
        <v>0</v>
      </c>
      <c r="BR113" s="316">
        <f>IF(AND('[1]BLOC PM'!$J184&gt;[1]synthèse!BJ$14,'[1]BLOC PM'!$J184&lt;[1]synthèse!BJ$14+0.1),1,0)</f>
        <v>0</v>
      </c>
      <c r="BS113" s="316">
        <f>IF(AND('[1]BLOC PM'!$J184&gt;[1]synthèse!BK$14,'[1]BLOC PM'!$J184&lt;[1]synthèse!BK$14+0.1),1,0)</f>
        <v>0</v>
      </c>
      <c r="BT113" s="316">
        <f>IF(AND('[1]BLOC PM'!$J184&gt;[1]synthèse!BL$14,'[1]BLOC PM'!$J184&lt;[1]synthèse!BL$14+0.1),1,0)</f>
        <v>0</v>
      </c>
      <c r="BU113" s="316">
        <f>IF(AND('[1]BLOC PM'!$J184&gt;[1]synthèse!BM$14,'[1]BLOC PM'!$J184&lt;[1]synthèse!BM$14+0.1),1,0)</f>
        <v>0</v>
      </c>
      <c r="BV113" s="316">
        <f>IF(AND('[1]BLOC PM'!$J184&gt;[1]synthèse!BN$14,'[1]BLOC PM'!$J184&lt;[1]synthèse!BN$14+0.1),1,0)</f>
        <v>0</v>
      </c>
      <c r="BW113" s="316">
        <f>IF(AND('[1]BLOC PM'!$J184&gt;[1]synthèse!BO$14,'[1]BLOC PM'!$J184&lt;[1]synthèse!BO$14+0.1),1,0)</f>
        <v>0</v>
      </c>
      <c r="BX113" s="316">
        <f>IF(AND('[1]BLOC PM'!$J184&gt;[1]synthèse!BP$14,'[1]BLOC PM'!$J184&lt;[1]synthèse!BP$14+0.1),1,0)</f>
        <v>0</v>
      </c>
      <c r="BY113" s="316">
        <f>IF(AND('[1]BLOC PM'!$J184&gt;[1]synthèse!BQ$14,'[1]BLOC PM'!$J184&lt;[1]synthèse!BQ$14+0.1),1,0)</f>
        <v>0</v>
      </c>
      <c r="BZ113" s="316">
        <f>IF(AND('[1]BLOC PM'!$J184&gt;[1]synthèse!BR$14,'[1]BLOC PM'!$J184&lt;[1]synthèse!BR$14+0.1),1,0)</f>
        <v>0</v>
      </c>
      <c r="CA113" s="316">
        <f>IF(AND('[1]BLOC PM'!$J184&gt;[1]synthèse!BS$14,'[1]BLOC PM'!$J184&lt;[1]synthèse!BS$14+0.1),1,0)</f>
        <v>0</v>
      </c>
      <c r="CB113" s="316">
        <f>IF(AND('[1]BLOC PM'!$J184&gt;[1]synthèse!BT$14,'[1]BLOC PM'!$J184&lt;[1]synthèse!BT$14+0.1),1,0)</f>
        <v>0</v>
      </c>
      <c r="CC113" s="316">
        <f>IF(AND('[1]BLOC PM'!$J184&gt;[1]synthèse!BU$14,'[1]BLOC PM'!$J184&lt;[1]synthèse!BU$14+0.1),1,0)</f>
        <v>0</v>
      </c>
      <c r="CD113" s="316">
        <f>IF(AND('[1]BLOC PM'!$J184&gt;[1]synthèse!BV$14,'[1]BLOC PM'!$J184&lt;[1]synthèse!BV$14+0.1),1,0)</f>
        <v>0</v>
      </c>
      <c r="CE113" s="316">
        <f>IF(AND('[1]BLOC PM'!$J184&gt;[1]synthèse!BW$14,'[1]BLOC PM'!$J184&lt;[1]synthèse!BW$14+0.1),1,0)</f>
        <v>0</v>
      </c>
      <c r="CF113" s="316">
        <f>IF(AND('[1]BLOC PM'!$J184&gt;[1]synthèse!BX$14,'[1]BLOC PM'!$J184&lt;[1]synthèse!BX$14+0.1),1,0)</f>
        <v>0</v>
      </c>
      <c r="CG113" s="316">
        <f>IF(AND('[1]BLOC PM'!$J184&gt;[1]synthèse!BY$14,'[1]BLOC PM'!$J184&lt;[1]synthèse!BY$14+0.1),1,0)</f>
        <v>0</v>
      </c>
      <c r="CH113" s="316">
        <f>IF(AND('[1]BLOC PM'!$J184&gt;[1]synthèse!BZ$14,'[1]BLOC PM'!$J184&lt;[1]synthèse!BZ$14+0.1),1,0)</f>
        <v>0</v>
      </c>
      <c r="CI113" s="316">
        <f>IF(AND('[1]BLOC PM'!$J184&gt;[1]synthèse!CA$14,'[1]BLOC PM'!$J184&lt;[1]synthèse!CA$14+0.1),1,0)</f>
        <v>0</v>
      </c>
      <c r="CJ113" s="316">
        <f>IF(AND('[1]BLOC PM'!$J184&gt;[1]synthèse!CB$14,'[1]BLOC PM'!$J184&lt;[1]synthèse!CB$14+0.1),1,0)</f>
        <v>0</v>
      </c>
      <c r="CK113" s="316">
        <f>IF(AND('[1]BLOC PM'!$J184&gt;[1]synthèse!CC$14,'[1]BLOC PM'!$J184&lt;[1]synthèse!CC$14+0.1),1,0)</f>
        <v>0</v>
      </c>
      <c r="CL113" s="316">
        <f>IF(AND('[1]BLOC PM'!$J184&gt;[1]synthèse!CD$14,'[1]BLOC PM'!$J184&lt;[1]synthèse!CD$14+0.1),1,0)</f>
        <v>0</v>
      </c>
      <c r="CM113" s="316">
        <f>IF(AND('[1]BLOC PM'!$J184&gt;[1]synthèse!CE$14,'[1]BLOC PM'!$J184&lt;[1]synthèse!CE$14+0.1),1,0)</f>
        <v>0</v>
      </c>
      <c r="CN113" s="316">
        <f>IF(AND('[1]BLOC PM'!$J184&gt;[1]synthèse!CF$14,'[1]BLOC PM'!$J184&lt;[1]synthèse!CF$14+0.1),1,0)</f>
        <v>0</v>
      </c>
      <c r="CO113" s="316">
        <f>IF(AND('[1]BLOC PM'!$J184&gt;[1]synthèse!CG$14,'[1]BLOC PM'!$J184&lt;[1]synthèse!CG$14+0.1),1,0)</f>
        <v>0</v>
      </c>
      <c r="CP113" s="316">
        <f>IF(AND('[1]BLOC PM'!$J184&gt;[1]synthèse!CH$14,'[1]BLOC PM'!$J184&lt;[1]synthèse!CH$14+0.1),1,0)</f>
        <v>0</v>
      </c>
      <c r="CQ113" s="316">
        <f>IF(AND('[1]BLOC PM'!$J184&gt;[1]synthèse!CI$14,'[1]BLOC PM'!$J184&lt;[1]synthèse!CI$14+0.1),1,0)</f>
        <v>0</v>
      </c>
      <c r="CR113" s="316">
        <f>IF(AND('[1]BLOC PM'!$J184&gt;[1]synthèse!CJ$14,'[1]BLOC PM'!$J184&lt;[1]synthèse!CJ$14+0.1),1,0)</f>
        <v>0</v>
      </c>
      <c r="CS113" s="316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1"/>
      <c r="L114" s="181"/>
      <c r="M114" s="355"/>
      <c r="N114" s="181"/>
      <c r="O114" s="181"/>
      <c r="P114" s="181"/>
      <c r="Q114" s="181"/>
      <c r="R114" s="181"/>
      <c r="S114" s="181"/>
      <c r="T114" s="311"/>
      <c r="U114" s="317"/>
      <c r="V114" s="312"/>
      <c r="X114" s="312"/>
      <c r="Y114" s="312"/>
      <c r="Z114" s="312"/>
      <c r="AA114" s="312"/>
      <c r="AB114" s="312"/>
      <c r="AO114" s="316" t="str">
        <f>IF('[1]BLOC PM'!A185&lt;&gt;"",'[1]BLOC PM'!A185,"")</f>
        <v/>
      </c>
      <c r="AP114" s="316">
        <f>IF(AND('[1]BLOC PM'!$J185&gt;[1]synthèse!AH$14,'[1]BLOC PM'!$J185&lt;[1]synthèse!AH$14+0.1),1,0)</f>
        <v>0</v>
      </c>
      <c r="AQ114" s="316">
        <f>IF(AND('[1]BLOC PM'!$J185&gt;[1]synthèse!AI$14,'[1]BLOC PM'!$J185&lt;[1]synthèse!AI$14+0.1),1,0)</f>
        <v>0</v>
      </c>
      <c r="AR114" s="316">
        <f>IF(AND('[1]BLOC PM'!$J185&gt;[1]synthèse!AJ$14,'[1]BLOC PM'!$J185&lt;[1]synthèse!AJ$14+0.1),1,0)</f>
        <v>0</v>
      </c>
      <c r="AS114" s="316">
        <f>IF(AND('[1]BLOC PM'!$J185&gt;[1]synthèse!AK$14,'[1]BLOC PM'!$J185&lt;[1]synthèse!AK$14+0.1),1,0)</f>
        <v>0</v>
      </c>
      <c r="AT114" s="316">
        <f>IF(AND('[1]BLOC PM'!$J185&gt;[1]synthèse!AL$14,'[1]BLOC PM'!$J185&lt;[1]synthèse!AL$14+0.1),1,0)</f>
        <v>0</v>
      </c>
      <c r="AU114" s="316">
        <f>IF(AND('[1]BLOC PM'!$J185&gt;[1]synthèse!AM$14,'[1]BLOC PM'!$J185&lt;[1]synthèse!AM$14+0.1),1,0)</f>
        <v>0</v>
      </c>
      <c r="AV114" s="316">
        <f>IF(AND('[1]BLOC PM'!$J185&gt;[1]synthèse!AN$14,'[1]BLOC PM'!$J185&lt;[1]synthèse!AN$14+0.1),1,0)</f>
        <v>0</v>
      </c>
      <c r="AW114" s="316">
        <f>IF(AND('[1]BLOC PM'!$J185&gt;[1]synthèse!AO$14,'[1]BLOC PM'!$J185&lt;[1]synthèse!AO$14+0.1),1,0)</f>
        <v>0</v>
      </c>
      <c r="AX114" s="316">
        <f>IF(AND('[1]BLOC PM'!$J185&gt;[1]synthèse!AP$14,'[1]BLOC PM'!$J185&lt;[1]synthèse!AP$14+0.1),1,0)</f>
        <v>0</v>
      </c>
      <c r="AY114" s="316">
        <f>IF(AND('[1]BLOC PM'!$J185&gt;[1]synthèse!AQ$14,'[1]BLOC PM'!$J185&lt;[1]synthèse!AQ$14+0.1),1,0)</f>
        <v>0</v>
      </c>
      <c r="AZ114" s="316">
        <f>IF(AND('[1]BLOC PM'!$J185&gt;[1]synthèse!AR$14,'[1]BLOC PM'!$J185&lt;[1]synthèse!AR$14+0.1),1,0)</f>
        <v>0</v>
      </c>
      <c r="BA114" s="316">
        <f>IF(AND('[1]BLOC PM'!$J185&gt;[1]synthèse!AS$14,'[1]BLOC PM'!$J185&lt;[1]synthèse!AS$14+0.1),1,0)</f>
        <v>0</v>
      </c>
      <c r="BB114" s="316">
        <f>IF(AND('[1]BLOC PM'!$J185&gt;[1]synthèse!AT$14,'[1]BLOC PM'!$J185&lt;[1]synthèse!AT$14+0.1),1,0)</f>
        <v>0</v>
      </c>
      <c r="BC114" s="316">
        <f>IF(AND('[1]BLOC PM'!$J185&gt;[1]synthèse!AU$14,'[1]BLOC PM'!$J185&lt;[1]synthèse!AU$14+0.1),1,0)</f>
        <v>0</v>
      </c>
      <c r="BD114" s="316">
        <f>IF(AND('[1]BLOC PM'!$J185&gt;[1]synthèse!AV$14,'[1]BLOC PM'!$J185&lt;[1]synthèse!AV$14+0.1),1,0)</f>
        <v>0</v>
      </c>
      <c r="BE114" s="316">
        <f>IF(AND('[1]BLOC PM'!$J185&gt;[1]synthèse!AW$14,'[1]BLOC PM'!$J185&lt;[1]synthèse!AW$14+0.1),1,0)</f>
        <v>0</v>
      </c>
      <c r="BF114" s="316">
        <f>IF(AND('[1]BLOC PM'!$J185&gt;[1]synthèse!AX$14,'[1]BLOC PM'!$J185&lt;[1]synthèse!AX$14+0.1),1,0)</f>
        <v>0</v>
      </c>
      <c r="BG114" s="316">
        <f>IF(AND('[1]BLOC PM'!$J185&gt;[1]synthèse!AY$14,'[1]BLOC PM'!$J185&lt;[1]synthèse!AY$14+0.1),1,0)</f>
        <v>0</v>
      </c>
      <c r="BH114" s="316">
        <f>IF(AND('[1]BLOC PM'!$J185&gt;[1]synthèse!AZ$14,'[1]BLOC PM'!$J185&lt;[1]synthèse!AZ$14+0.1),1,0)</f>
        <v>0</v>
      </c>
      <c r="BI114" s="316">
        <f>IF(AND('[1]BLOC PM'!$J185&gt;[1]synthèse!BA$14,'[1]BLOC PM'!$J185&lt;[1]synthèse!BA$14+0.1),1,0)</f>
        <v>0</v>
      </c>
      <c r="BJ114" s="316">
        <f>IF(AND('[1]BLOC PM'!$J185&gt;[1]synthèse!BB$14,'[1]BLOC PM'!$J185&lt;[1]synthèse!BB$14+0.1),1,0)</f>
        <v>0</v>
      </c>
      <c r="BK114" s="316">
        <f>IF(AND('[1]BLOC PM'!$J185&gt;[1]synthèse!BC$14,'[1]BLOC PM'!$J185&lt;[1]synthèse!BC$14+0.1),1,0)</f>
        <v>0</v>
      </c>
      <c r="BL114" s="316">
        <f>IF(AND('[1]BLOC PM'!$J185&gt;[1]synthèse!BD$14,'[1]BLOC PM'!$J185&lt;[1]synthèse!BD$14+0.1),1,0)</f>
        <v>0</v>
      </c>
      <c r="BM114" s="316">
        <f>IF(AND('[1]BLOC PM'!$J185&gt;[1]synthèse!BE$14,'[1]BLOC PM'!$J185&lt;[1]synthèse!BE$14+0.1),1,0)</f>
        <v>0</v>
      </c>
      <c r="BN114" s="316">
        <f>IF(AND('[1]BLOC PM'!$J185&gt;[1]synthèse!BF$14,'[1]BLOC PM'!$J185&lt;[1]synthèse!BF$14+0.1),1,0)</f>
        <v>0</v>
      </c>
      <c r="BO114" s="316">
        <f>IF(AND('[1]BLOC PM'!$J185&gt;[1]synthèse!BG$14,'[1]BLOC PM'!$J185&lt;[1]synthèse!BG$14+0.1),1,0)</f>
        <v>0</v>
      </c>
      <c r="BP114" s="316">
        <f>IF(AND('[1]BLOC PM'!$J185&gt;[1]synthèse!BH$14,'[1]BLOC PM'!$J185&lt;[1]synthèse!BH$14+0.1),1,0)</f>
        <v>0</v>
      </c>
      <c r="BQ114" s="316">
        <f>IF(AND('[1]BLOC PM'!$J185&gt;[1]synthèse!BI$14,'[1]BLOC PM'!$J185&lt;[1]synthèse!BI$14+0.1),1,0)</f>
        <v>0</v>
      </c>
      <c r="BR114" s="316">
        <f>IF(AND('[1]BLOC PM'!$J185&gt;[1]synthèse!BJ$14,'[1]BLOC PM'!$J185&lt;[1]synthèse!BJ$14+0.1),1,0)</f>
        <v>0</v>
      </c>
      <c r="BS114" s="316">
        <f>IF(AND('[1]BLOC PM'!$J185&gt;[1]synthèse!BK$14,'[1]BLOC PM'!$J185&lt;[1]synthèse!BK$14+0.1),1,0)</f>
        <v>0</v>
      </c>
      <c r="BT114" s="316">
        <f>IF(AND('[1]BLOC PM'!$J185&gt;[1]synthèse!BL$14,'[1]BLOC PM'!$J185&lt;[1]synthèse!BL$14+0.1),1,0)</f>
        <v>0</v>
      </c>
      <c r="BU114" s="316">
        <f>IF(AND('[1]BLOC PM'!$J185&gt;[1]synthèse!BM$14,'[1]BLOC PM'!$J185&lt;[1]synthèse!BM$14+0.1),1,0)</f>
        <v>0</v>
      </c>
      <c r="BV114" s="316">
        <f>IF(AND('[1]BLOC PM'!$J185&gt;[1]synthèse!BN$14,'[1]BLOC PM'!$J185&lt;[1]synthèse!BN$14+0.1),1,0)</f>
        <v>0</v>
      </c>
      <c r="BW114" s="316">
        <f>IF(AND('[1]BLOC PM'!$J185&gt;[1]synthèse!BO$14,'[1]BLOC PM'!$J185&lt;[1]synthèse!BO$14+0.1),1,0)</f>
        <v>0</v>
      </c>
      <c r="BX114" s="316">
        <f>IF(AND('[1]BLOC PM'!$J185&gt;[1]synthèse!BP$14,'[1]BLOC PM'!$J185&lt;[1]synthèse!BP$14+0.1),1,0)</f>
        <v>0</v>
      </c>
      <c r="BY114" s="316">
        <f>IF(AND('[1]BLOC PM'!$J185&gt;[1]synthèse!BQ$14,'[1]BLOC PM'!$J185&lt;[1]synthèse!BQ$14+0.1),1,0)</f>
        <v>0</v>
      </c>
      <c r="BZ114" s="316">
        <f>IF(AND('[1]BLOC PM'!$J185&gt;[1]synthèse!BR$14,'[1]BLOC PM'!$J185&lt;[1]synthèse!BR$14+0.1),1,0)</f>
        <v>0</v>
      </c>
      <c r="CA114" s="316">
        <f>IF(AND('[1]BLOC PM'!$J185&gt;[1]synthèse!BS$14,'[1]BLOC PM'!$J185&lt;[1]synthèse!BS$14+0.1),1,0)</f>
        <v>0</v>
      </c>
      <c r="CB114" s="316">
        <f>IF(AND('[1]BLOC PM'!$J185&gt;[1]synthèse!BT$14,'[1]BLOC PM'!$J185&lt;[1]synthèse!BT$14+0.1),1,0)</f>
        <v>0</v>
      </c>
      <c r="CC114" s="316">
        <f>IF(AND('[1]BLOC PM'!$J185&gt;[1]synthèse!BU$14,'[1]BLOC PM'!$J185&lt;[1]synthèse!BU$14+0.1),1,0)</f>
        <v>0</v>
      </c>
      <c r="CD114" s="316">
        <f>IF(AND('[1]BLOC PM'!$J185&gt;[1]synthèse!BV$14,'[1]BLOC PM'!$J185&lt;[1]synthèse!BV$14+0.1),1,0)</f>
        <v>0</v>
      </c>
      <c r="CE114" s="316">
        <f>IF(AND('[1]BLOC PM'!$J185&gt;[1]synthèse!BW$14,'[1]BLOC PM'!$J185&lt;[1]synthèse!BW$14+0.1),1,0)</f>
        <v>0</v>
      </c>
      <c r="CF114" s="316">
        <f>IF(AND('[1]BLOC PM'!$J185&gt;[1]synthèse!BX$14,'[1]BLOC PM'!$J185&lt;[1]synthèse!BX$14+0.1),1,0)</f>
        <v>0</v>
      </c>
      <c r="CG114" s="316">
        <f>IF(AND('[1]BLOC PM'!$J185&gt;[1]synthèse!BY$14,'[1]BLOC PM'!$J185&lt;[1]synthèse!BY$14+0.1),1,0)</f>
        <v>0</v>
      </c>
      <c r="CH114" s="316">
        <f>IF(AND('[1]BLOC PM'!$J185&gt;[1]synthèse!BZ$14,'[1]BLOC PM'!$J185&lt;[1]synthèse!BZ$14+0.1),1,0)</f>
        <v>0</v>
      </c>
      <c r="CI114" s="316">
        <f>IF(AND('[1]BLOC PM'!$J185&gt;[1]synthèse!CA$14,'[1]BLOC PM'!$J185&lt;[1]synthèse!CA$14+0.1),1,0)</f>
        <v>0</v>
      </c>
      <c r="CJ114" s="316">
        <f>IF(AND('[1]BLOC PM'!$J185&gt;[1]synthèse!CB$14,'[1]BLOC PM'!$J185&lt;[1]synthèse!CB$14+0.1),1,0)</f>
        <v>0</v>
      </c>
      <c r="CK114" s="316">
        <f>IF(AND('[1]BLOC PM'!$J185&gt;[1]synthèse!CC$14,'[1]BLOC PM'!$J185&lt;[1]synthèse!CC$14+0.1),1,0)</f>
        <v>0</v>
      </c>
      <c r="CL114" s="316">
        <f>IF(AND('[1]BLOC PM'!$J185&gt;[1]synthèse!CD$14,'[1]BLOC PM'!$J185&lt;[1]synthèse!CD$14+0.1),1,0)</f>
        <v>0</v>
      </c>
      <c r="CM114" s="316">
        <f>IF(AND('[1]BLOC PM'!$J185&gt;[1]synthèse!CE$14,'[1]BLOC PM'!$J185&lt;[1]synthèse!CE$14+0.1),1,0)</f>
        <v>0</v>
      </c>
      <c r="CN114" s="316">
        <f>IF(AND('[1]BLOC PM'!$J185&gt;[1]synthèse!CF$14,'[1]BLOC PM'!$J185&lt;[1]synthèse!CF$14+0.1),1,0)</f>
        <v>0</v>
      </c>
      <c r="CO114" s="316">
        <f>IF(AND('[1]BLOC PM'!$J185&gt;[1]synthèse!CG$14,'[1]BLOC PM'!$J185&lt;[1]synthèse!CG$14+0.1),1,0)</f>
        <v>0</v>
      </c>
      <c r="CP114" s="316">
        <f>IF(AND('[1]BLOC PM'!$J185&gt;[1]synthèse!CH$14,'[1]BLOC PM'!$J185&lt;[1]synthèse!CH$14+0.1),1,0)</f>
        <v>0</v>
      </c>
      <c r="CQ114" s="316">
        <f>IF(AND('[1]BLOC PM'!$J185&gt;[1]synthèse!CI$14,'[1]BLOC PM'!$J185&lt;[1]synthèse!CI$14+0.1),1,0)</f>
        <v>0</v>
      </c>
      <c r="CR114" s="316">
        <f>IF(AND('[1]BLOC PM'!$J185&gt;[1]synthèse!CJ$14,'[1]BLOC PM'!$J185&lt;[1]synthèse!CJ$14+0.1),1,0)</f>
        <v>0</v>
      </c>
      <c r="CS114" s="316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1"/>
      <c r="L115" s="181"/>
      <c r="M115" s="355"/>
      <c r="N115" s="181"/>
      <c r="O115" s="181"/>
      <c r="P115" s="181"/>
      <c r="Q115" s="181"/>
      <c r="R115" s="181"/>
      <c r="S115" s="181"/>
      <c r="T115" s="311"/>
      <c r="U115" s="317"/>
      <c r="V115" s="312"/>
      <c r="X115" s="312"/>
      <c r="Y115" s="312"/>
      <c r="Z115" s="312"/>
      <c r="AA115" s="312"/>
      <c r="AB115" s="312"/>
      <c r="AO115" s="316" t="str">
        <f>IF('[1]BLOC PM'!A186&lt;&gt;"",'[1]BLOC PM'!A186,"")</f>
        <v/>
      </c>
      <c r="AP115" s="316">
        <f>IF(AND('[1]BLOC PM'!$J186&gt;[1]synthèse!AH$14,'[1]BLOC PM'!$J186&lt;[1]synthèse!AH$14+0.1),1,0)</f>
        <v>0</v>
      </c>
      <c r="AQ115" s="316">
        <f>IF(AND('[1]BLOC PM'!$J186&gt;[1]synthèse!AI$14,'[1]BLOC PM'!$J186&lt;[1]synthèse!AI$14+0.1),1,0)</f>
        <v>0</v>
      </c>
      <c r="AR115" s="316">
        <f>IF(AND('[1]BLOC PM'!$J186&gt;[1]synthèse!AJ$14,'[1]BLOC PM'!$J186&lt;[1]synthèse!AJ$14+0.1),1,0)</f>
        <v>0</v>
      </c>
      <c r="AS115" s="316">
        <f>IF(AND('[1]BLOC PM'!$J186&gt;[1]synthèse!AK$14,'[1]BLOC PM'!$J186&lt;[1]synthèse!AK$14+0.1),1,0)</f>
        <v>0</v>
      </c>
      <c r="AT115" s="316">
        <f>IF(AND('[1]BLOC PM'!$J186&gt;[1]synthèse!AL$14,'[1]BLOC PM'!$J186&lt;[1]synthèse!AL$14+0.1),1,0)</f>
        <v>0</v>
      </c>
      <c r="AU115" s="316">
        <f>IF(AND('[1]BLOC PM'!$J186&gt;[1]synthèse!AM$14,'[1]BLOC PM'!$J186&lt;[1]synthèse!AM$14+0.1),1,0)</f>
        <v>0</v>
      </c>
      <c r="AV115" s="316">
        <f>IF(AND('[1]BLOC PM'!$J186&gt;[1]synthèse!AN$14,'[1]BLOC PM'!$J186&lt;[1]synthèse!AN$14+0.1),1,0)</f>
        <v>0</v>
      </c>
      <c r="AW115" s="316">
        <f>IF(AND('[1]BLOC PM'!$J186&gt;[1]synthèse!AO$14,'[1]BLOC PM'!$J186&lt;[1]synthèse!AO$14+0.1),1,0)</f>
        <v>0</v>
      </c>
      <c r="AX115" s="316">
        <f>IF(AND('[1]BLOC PM'!$J186&gt;[1]synthèse!AP$14,'[1]BLOC PM'!$J186&lt;[1]synthèse!AP$14+0.1),1,0)</f>
        <v>0</v>
      </c>
      <c r="AY115" s="316">
        <f>IF(AND('[1]BLOC PM'!$J186&gt;[1]synthèse!AQ$14,'[1]BLOC PM'!$J186&lt;[1]synthèse!AQ$14+0.1),1,0)</f>
        <v>0</v>
      </c>
      <c r="AZ115" s="316">
        <f>IF(AND('[1]BLOC PM'!$J186&gt;[1]synthèse!AR$14,'[1]BLOC PM'!$J186&lt;[1]synthèse!AR$14+0.1),1,0)</f>
        <v>0</v>
      </c>
      <c r="BA115" s="316">
        <f>IF(AND('[1]BLOC PM'!$J186&gt;[1]synthèse!AS$14,'[1]BLOC PM'!$J186&lt;[1]synthèse!AS$14+0.1),1,0)</f>
        <v>0</v>
      </c>
      <c r="BB115" s="316">
        <f>IF(AND('[1]BLOC PM'!$J186&gt;[1]synthèse!AT$14,'[1]BLOC PM'!$J186&lt;[1]synthèse!AT$14+0.1),1,0)</f>
        <v>0</v>
      </c>
      <c r="BC115" s="316">
        <f>IF(AND('[1]BLOC PM'!$J186&gt;[1]synthèse!AU$14,'[1]BLOC PM'!$J186&lt;[1]synthèse!AU$14+0.1),1,0)</f>
        <v>0</v>
      </c>
      <c r="BD115" s="316">
        <f>IF(AND('[1]BLOC PM'!$J186&gt;[1]synthèse!AV$14,'[1]BLOC PM'!$J186&lt;[1]synthèse!AV$14+0.1),1,0)</f>
        <v>0</v>
      </c>
      <c r="BE115" s="316">
        <f>IF(AND('[1]BLOC PM'!$J186&gt;[1]synthèse!AW$14,'[1]BLOC PM'!$J186&lt;[1]synthèse!AW$14+0.1),1,0)</f>
        <v>0</v>
      </c>
      <c r="BF115" s="316">
        <f>IF(AND('[1]BLOC PM'!$J186&gt;[1]synthèse!AX$14,'[1]BLOC PM'!$J186&lt;[1]synthèse!AX$14+0.1),1,0)</f>
        <v>0</v>
      </c>
      <c r="BG115" s="316">
        <f>IF(AND('[1]BLOC PM'!$J186&gt;[1]synthèse!AY$14,'[1]BLOC PM'!$J186&lt;[1]synthèse!AY$14+0.1),1,0)</f>
        <v>0</v>
      </c>
      <c r="BH115" s="316">
        <f>IF(AND('[1]BLOC PM'!$J186&gt;[1]synthèse!AZ$14,'[1]BLOC PM'!$J186&lt;[1]synthèse!AZ$14+0.1),1,0)</f>
        <v>0</v>
      </c>
      <c r="BI115" s="316">
        <f>IF(AND('[1]BLOC PM'!$J186&gt;[1]synthèse!BA$14,'[1]BLOC PM'!$J186&lt;[1]synthèse!BA$14+0.1),1,0)</f>
        <v>0</v>
      </c>
      <c r="BJ115" s="316">
        <f>IF(AND('[1]BLOC PM'!$J186&gt;[1]synthèse!BB$14,'[1]BLOC PM'!$J186&lt;[1]synthèse!BB$14+0.1),1,0)</f>
        <v>0</v>
      </c>
      <c r="BK115" s="316">
        <f>IF(AND('[1]BLOC PM'!$J186&gt;[1]synthèse!BC$14,'[1]BLOC PM'!$J186&lt;[1]synthèse!BC$14+0.1),1,0)</f>
        <v>0</v>
      </c>
      <c r="BL115" s="316">
        <f>IF(AND('[1]BLOC PM'!$J186&gt;[1]synthèse!BD$14,'[1]BLOC PM'!$J186&lt;[1]synthèse!BD$14+0.1),1,0)</f>
        <v>0</v>
      </c>
      <c r="BM115" s="316">
        <f>IF(AND('[1]BLOC PM'!$J186&gt;[1]synthèse!BE$14,'[1]BLOC PM'!$J186&lt;[1]synthèse!BE$14+0.1),1,0)</f>
        <v>0</v>
      </c>
      <c r="BN115" s="316">
        <f>IF(AND('[1]BLOC PM'!$J186&gt;[1]synthèse!BF$14,'[1]BLOC PM'!$J186&lt;[1]synthèse!BF$14+0.1),1,0)</f>
        <v>0</v>
      </c>
      <c r="BO115" s="316">
        <f>IF(AND('[1]BLOC PM'!$J186&gt;[1]synthèse!BG$14,'[1]BLOC PM'!$J186&lt;[1]synthèse!BG$14+0.1),1,0)</f>
        <v>0</v>
      </c>
      <c r="BP115" s="316">
        <f>IF(AND('[1]BLOC PM'!$J186&gt;[1]synthèse!BH$14,'[1]BLOC PM'!$J186&lt;[1]synthèse!BH$14+0.1),1,0)</f>
        <v>0</v>
      </c>
      <c r="BQ115" s="316">
        <f>IF(AND('[1]BLOC PM'!$J186&gt;[1]synthèse!BI$14,'[1]BLOC PM'!$J186&lt;[1]synthèse!BI$14+0.1),1,0)</f>
        <v>0</v>
      </c>
      <c r="BR115" s="316">
        <f>IF(AND('[1]BLOC PM'!$J186&gt;[1]synthèse!BJ$14,'[1]BLOC PM'!$J186&lt;[1]synthèse!BJ$14+0.1),1,0)</f>
        <v>0</v>
      </c>
      <c r="BS115" s="316">
        <f>IF(AND('[1]BLOC PM'!$J186&gt;[1]synthèse!BK$14,'[1]BLOC PM'!$J186&lt;[1]synthèse!BK$14+0.1),1,0)</f>
        <v>0</v>
      </c>
      <c r="BT115" s="316">
        <f>IF(AND('[1]BLOC PM'!$J186&gt;[1]synthèse!BL$14,'[1]BLOC PM'!$J186&lt;[1]synthèse!BL$14+0.1),1,0)</f>
        <v>0</v>
      </c>
      <c r="BU115" s="316">
        <f>IF(AND('[1]BLOC PM'!$J186&gt;[1]synthèse!BM$14,'[1]BLOC PM'!$J186&lt;[1]synthèse!BM$14+0.1),1,0)</f>
        <v>0</v>
      </c>
      <c r="BV115" s="316">
        <f>IF(AND('[1]BLOC PM'!$J186&gt;[1]synthèse!BN$14,'[1]BLOC PM'!$J186&lt;[1]synthèse!BN$14+0.1),1,0)</f>
        <v>0</v>
      </c>
      <c r="BW115" s="316">
        <f>IF(AND('[1]BLOC PM'!$J186&gt;[1]synthèse!BO$14,'[1]BLOC PM'!$J186&lt;[1]synthèse!BO$14+0.1),1,0)</f>
        <v>0</v>
      </c>
      <c r="BX115" s="316">
        <f>IF(AND('[1]BLOC PM'!$J186&gt;[1]synthèse!BP$14,'[1]BLOC PM'!$J186&lt;[1]synthèse!BP$14+0.1),1,0)</f>
        <v>0</v>
      </c>
      <c r="BY115" s="316">
        <f>IF(AND('[1]BLOC PM'!$J186&gt;[1]synthèse!BQ$14,'[1]BLOC PM'!$J186&lt;[1]synthèse!BQ$14+0.1),1,0)</f>
        <v>0</v>
      </c>
      <c r="BZ115" s="316">
        <f>IF(AND('[1]BLOC PM'!$J186&gt;[1]synthèse!BR$14,'[1]BLOC PM'!$J186&lt;[1]synthèse!BR$14+0.1),1,0)</f>
        <v>0</v>
      </c>
      <c r="CA115" s="316">
        <f>IF(AND('[1]BLOC PM'!$J186&gt;[1]synthèse!BS$14,'[1]BLOC PM'!$J186&lt;[1]synthèse!BS$14+0.1),1,0)</f>
        <v>0</v>
      </c>
      <c r="CB115" s="316">
        <f>IF(AND('[1]BLOC PM'!$J186&gt;[1]synthèse!BT$14,'[1]BLOC PM'!$J186&lt;[1]synthèse!BT$14+0.1),1,0)</f>
        <v>0</v>
      </c>
      <c r="CC115" s="316">
        <f>IF(AND('[1]BLOC PM'!$J186&gt;[1]synthèse!BU$14,'[1]BLOC PM'!$J186&lt;[1]synthèse!BU$14+0.1),1,0)</f>
        <v>0</v>
      </c>
      <c r="CD115" s="316">
        <f>IF(AND('[1]BLOC PM'!$J186&gt;[1]synthèse!BV$14,'[1]BLOC PM'!$J186&lt;[1]synthèse!BV$14+0.1),1,0)</f>
        <v>0</v>
      </c>
      <c r="CE115" s="316">
        <f>IF(AND('[1]BLOC PM'!$J186&gt;[1]synthèse!BW$14,'[1]BLOC PM'!$J186&lt;[1]synthèse!BW$14+0.1),1,0)</f>
        <v>0</v>
      </c>
      <c r="CF115" s="316">
        <f>IF(AND('[1]BLOC PM'!$J186&gt;[1]synthèse!BX$14,'[1]BLOC PM'!$J186&lt;[1]synthèse!BX$14+0.1),1,0)</f>
        <v>0</v>
      </c>
      <c r="CG115" s="316">
        <f>IF(AND('[1]BLOC PM'!$J186&gt;[1]synthèse!BY$14,'[1]BLOC PM'!$J186&lt;[1]synthèse!BY$14+0.1),1,0)</f>
        <v>0</v>
      </c>
      <c r="CH115" s="316">
        <f>IF(AND('[1]BLOC PM'!$J186&gt;[1]synthèse!BZ$14,'[1]BLOC PM'!$J186&lt;[1]synthèse!BZ$14+0.1),1,0)</f>
        <v>0</v>
      </c>
      <c r="CI115" s="316">
        <f>IF(AND('[1]BLOC PM'!$J186&gt;[1]synthèse!CA$14,'[1]BLOC PM'!$J186&lt;[1]synthèse!CA$14+0.1),1,0)</f>
        <v>0</v>
      </c>
      <c r="CJ115" s="316">
        <f>IF(AND('[1]BLOC PM'!$J186&gt;[1]synthèse!CB$14,'[1]BLOC PM'!$J186&lt;[1]synthèse!CB$14+0.1),1,0)</f>
        <v>0</v>
      </c>
      <c r="CK115" s="316">
        <f>IF(AND('[1]BLOC PM'!$J186&gt;[1]synthèse!CC$14,'[1]BLOC PM'!$J186&lt;[1]synthèse!CC$14+0.1),1,0)</f>
        <v>0</v>
      </c>
      <c r="CL115" s="316">
        <f>IF(AND('[1]BLOC PM'!$J186&gt;[1]synthèse!CD$14,'[1]BLOC PM'!$J186&lt;[1]synthèse!CD$14+0.1),1,0)</f>
        <v>0</v>
      </c>
      <c r="CM115" s="316">
        <f>IF(AND('[1]BLOC PM'!$J186&gt;[1]synthèse!CE$14,'[1]BLOC PM'!$J186&lt;[1]synthèse!CE$14+0.1),1,0)</f>
        <v>0</v>
      </c>
      <c r="CN115" s="316">
        <f>IF(AND('[1]BLOC PM'!$J186&gt;[1]synthèse!CF$14,'[1]BLOC PM'!$J186&lt;[1]synthèse!CF$14+0.1),1,0)</f>
        <v>0</v>
      </c>
      <c r="CO115" s="316">
        <f>IF(AND('[1]BLOC PM'!$J186&gt;[1]synthèse!CG$14,'[1]BLOC PM'!$J186&lt;[1]synthèse!CG$14+0.1),1,0)</f>
        <v>0</v>
      </c>
      <c r="CP115" s="316">
        <f>IF(AND('[1]BLOC PM'!$J186&gt;[1]synthèse!CH$14,'[1]BLOC PM'!$J186&lt;[1]synthèse!CH$14+0.1),1,0)</f>
        <v>0</v>
      </c>
      <c r="CQ115" s="316">
        <f>IF(AND('[1]BLOC PM'!$J186&gt;[1]synthèse!CI$14,'[1]BLOC PM'!$J186&lt;[1]synthèse!CI$14+0.1),1,0)</f>
        <v>0</v>
      </c>
      <c r="CR115" s="316">
        <f>IF(AND('[1]BLOC PM'!$J186&gt;[1]synthèse!CJ$14,'[1]BLOC PM'!$J186&lt;[1]synthèse!CJ$14+0.1),1,0)</f>
        <v>0</v>
      </c>
      <c r="CS115" s="316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1"/>
      <c r="L116" s="181"/>
      <c r="M116" s="355"/>
      <c r="N116" s="181"/>
      <c r="O116" s="181"/>
      <c r="P116" s="181"/>
      <c r="Q116" s="181"/>
      <c r="R116" s="181"/>
      <c r="S116" s="181"/>
      <c r="T116" s="311"/>
      <c r="U116" s="317"/>
      <c r="V116" s="312"/>
      <c r="X116" s="312"/>
      <c r="Y116" s="312"/>
      <c r="Z116" s="312"/>
      <c r="AA116" s="312"/>
      <c r="AB116" s="312"/>
      <c r="AO116" s="316" t="str">
        <f>IF('[1]BLOC PM'!A187&lt;&gt;"",'[1]BLOC PM'!A187,"")</f>
        <v/>
      </c>
      <c r="AP116" s="316">
        <f>IF(AND('[1]BLOC PM'!$J187&gt;[1]synthèse!AH$14,'[1]BLOC PM'!$J187&lt;[1]synthèse!AH$14+0.1),1,0)</f>
        <v>0</v>
      </c>
      <c r="AQ116" s="316">
        <f>IF(AND('[1]BLOC PM'!$J187&gt;[1]synthèse!AI$14,'[1]BLOC PM'!$J187&lt;[1]synthèse!AI$14+0.1),1,0)</f>
        <v>0</v>
      </c>
      <c r="AR116" s="316">
        <f>IF(AND('[1]BLOC PM'!$J187&gt;[1]synthèse!AJ$14,'[1]BLOC PM'!$J187&lt;[1]synthèse!AJ$14+0.1),1,0)</f>
        <v>0</v>
      </c>
      <c r="AS116" s="316">
        <f>IF(AND('[1]BLOC PM'!$J187&gt;[1]synthèse!AK$14,'[1]BLOC PM'!$J187&lt;[1]synthèse!AK$14+0.1),1,0)</f>
        <v>0</v>
      </c>
      <c r="AT116" s="316">
        <f>IF(AND('[1]BLOC PM'!$J187&gt;[1]synthèse!AL$14,'[1]BLOC PM'!$J187&lt;[1]synthèse!AL$14+0.1),1,0)</f>
        <v>0</v>
      </c>
      <c r="AU116" s="316">
        <f>IF(AND('[1]BLOC PM'!$J187&gt;[1]synthèse!AM$14,'[1]BLOC PM'!$J187&lt;[1]synthèse!AM$14+0.1),1,0)</f>
        <v>0</v>
      </c>
      <c r="AV116" s="316">
        <f>IF(AND('[1]BLOC PM'!$J187&gt;[1]synthèse!AN$14,'[1]BLOC PM'!$J187&lt;[1]synthèse!AN$14+0.1),1,0)</f>
        <v>0</v>
      </c>
      <c r="AW116" s="316">
        <f>IF(AND('[1]BLOC PM'!$J187&gt;[1]synthèse!AO$14,'[1]BLOC PM'!$J187&lt;[1]synthèse!AO$14+0.1),1,0)</f>
        <v>0</v>
      </c>
      <c r="AX116" s="316">
        <f>IF(AND('[1]BLOC PM'!$J187&gt;[1]synthèse!AP$14,'[1]BLOC PM'!$J187&lt;[1]synthèse!AP$14+0.1),1,0)</f>
        <v>0</v>
      </c>
      <c r="AY116" s="316">
        <f>IF(AND('[1]BLOC PM'!$J187&gt;[1]synthèse!AQ$14,'[1]BLOC PM'!$J187&lt;[1]synthèse!AQ$14+0.1),1,0)</f>
        <v>0</v>
      </c>
      <c r="AZ116" s="316">
        <f>IF(AND('[1]BLOC PM'!$J187&gt;[1]synthèse!AR$14,'[1]BLOC PM'!$J187&lt;[1]synthèse!AR$14+0.1),1,0)</f>
        <v>0</v>
      </c>
      <c r="BA116" s="316">
        <f>IF(AND('[1]BLOC PM'!$J187&gt;[1]synthèse!AS$14,'[1]BLOC PM'!$J187&lt;[1]synthèse!AS$14+0.1),1,0)</f>
        <v>0</v>
      </c>
      <c r="BB116" s="316">
        <f>IF(AND('[1]BLOC PM'!$J187&gt;[1]synthèse!AT$14,'[1]BLOC PM'!$J187&lt;[1]synthèse!AT$14+0.1),1,0)</f>
        <v>0</v>
      </c>
      <c r="BC116" s="316">
        <f>IF(AND('[1]BLOC PM'!$J187&gt;[1]synthèse!AU$14,'[1]BLOC PM'!$J187&lt;[1]synthèse!AU$14+0.1),1,0)</f>
        <v>0</v>
      </c>
      <c r="BD116" s="316">
        <f>IF(AND('[1]BLOC PM'!$J187&gt;[1]synthèse!AV$14,'[1]BLOC PM'!$J187&lt;[1]synthèse!AV$14+0.1),1,0)</f>
        <v>0</v>
      </c>
      <c r="BE116" s="316">
        <f>IF(AND('[1]BLOC PM'!$J187&gt;[1]synthèse!AW$14,'[1]BLOC PM'!$J187&lt;[1]synthèse!AW$14+0.1),1,0)</f>
        <v>0</v>
      </c>
      <c r="BF116" s="316">
        <f>IF(AND('[1]BLOC PM'!$J187&gt;[1]synthèse!AX$14,'[1]BLOC PM'!$J187&lt;[1]synthèse!AX$14+0.1),1,0)</f>
        <v>0</v>
      </c>
      <c r="BG116" s="316">
        <f>IF(AND('[1]BLOC PM'!$J187&gt;[1]synthèse!AY$14,'[1]BLOC PM'!$J187&lt;[1]synthèse!AY$14+0.1),1,0)</f>
        <v>0</v>
      </c>
      <c r="BH116" s="316">
        <f>IF(AND('[1]BLOC PM'!$J187&gt;[1]synthèse!AZ$14,'[1]BLOC PM'!$J187&lt;[1]synthèse!AZ$14+0.1),1,0)</f>
        <v>0</v>
      </c>
      <c r="BI116" s="316">
        <f>IF(AND('[1]BLOC PM'!$J187&gt;[1]synthèse!BA$14,'[1]BLOC PM'!$J187&lt;[1]synthèse!BA$14+0.1),1,0)</f>
        <v>0</v>
      </c>
      <c r="BJ116" s="316">
        <f>IF(AND('[1]BLOC PM'!$J187&gt;[1]synthèse!BB$14,'[1]BLOC PM'!$J187&lt;[1]synthèse!BB$14+0.1),1,0)</f>
        <v>0</v>
      </c>
      <c r="BK116" s="316">
        <f>IF(AND('[1]BLOC PM'!$J187&gt;[1]synthèse!BC$14,'[1]BLOC PM'!$J187&lt;[1]synthèse!BC$14+0.1),1,0)</f>
        <v>0</v>
      </c>
      <c r="BL116" s="316">
        <f>IF(AND('[1]BLOC PM'!$J187&gt;[1]synthèse!BD$14,'[1]BLOC PM'!$J187&lt;[1]synthèse!BD$14+0.1),1,0)</f>
        <v>0</v>
      </c>
      <c r="BM116" s="316">
        <f>IF(AND('[1]BLOC PM'!$J187&gt;[1]synthèse!BE$14,'[1]BLOC PM'!$J187&lt;[1]synthèse!BE$14+0.1),1,0)</f>
        <v>0</v>
      </c>
      <c r="BN116" s="316">
        <f>IF(AND('[1]BLOC PM'!$J187&gt;[1]synthèse!BF$14,'[1]BLOC PM'!$J187&lt;[1]synthèse!BF$14+0.1),1,0)</f>
        <v>0</v>
      </c>
      <c r="BO116" s="316">
        <f>IF(AND('[1]BLOC PM'!$J187&gt;[1]synthèse!BG$14,'[1]BLOC PM'!$J187&lt;[1]synthèse!BG$14+0.1),1,0)</f>
        <v>0</v>
      </c>
      <c r="BP116" s="316">
        <f>IF(AND('[1]BLOC PM'!$J187&gt;[1]synthèse!BH$14,'[1]BLOC PM'!$J187&lt;[1]synthèse!BH$14+0.1),1,0)</f>
        <v>0</v>
      </c>
      <c r="BQ116" s="316">
        <f>IF(AND('[1]BLOC PM'!$J187&gt;[1]synthèse!BI$14,'[1]BLOC PM'!$J187&lt;[1]synthèse!BI$14+0.1),1,0)</f>
        <v>0</v>
      </c>
      <c r="BR116" s="316">
        <f>IF(AND('[1]BLOC PM'!$J187&gt;[1]synthèse!BJ$14,'[1]BLOC PM'!$J187&lt;[1]synthèse!BJ$14+0.1),1,0)</f>
        <v>0</v>
      </c>
      <c r="BS116" s="316">
        <f>IF(AND('[1]BLOC PM'!$J187&gt;[1]synthèse!BK$14,'[1]BLOC PM'!$J187&lt;[1]synthèse!BK$14+0.1),1,0)</f>
        <v>0</v>
      </c>
      <c r="BT116" s="316">
        <f>IF(AND('[1]BLOC PM'!$J187&gt;[1]synthèse!BL$14,'[1]BLOC PM'!$J187&lt;[1]synthèse!BL$14+0.1),1,0)</f>
        <v>0</v>
      </c>
      <c r="BU116" s="316">
        <f>IF(AND('[1]BLOC PM'!$J187&gt;[1]synthèse!BM$14,'[1]BLOC PM'!$J187&lt;[1]synthèse!BM$14+0.1),1,0)</f>
        <v>0</v>
      </c>
      <c r="BV116" s="316">
        <f>IF(AND('[1]BLOC PM'!$J187&gt;[1]synthèse!BN$14,'[1]BLOC PM'!$J187&lt;[1]synthèse!BN$14+0.1),1,0)</f>
        <v>0</v>
      </c>
      <c r="BW116" s="316">
        <f>IF(AND('[1]BLOC PM'!$J187&gt;[1]synthèse!BO$14,'[1]BLOC PM'!$J187&lt;[1]synthèse!BO$14+0.1),1,0)</f>
        <v>0</v>
      </c>
      <c r="BX116" s="316">
        <f>IF(AND('[1]BLOC PM'!$J187&gt;[1]synthèse!BP$14,'[1]BLOC PM'!$J187&lt;[1]synthèse!BP$14+0.1),1,0)</f>
        <v>0</v>
      </c>
      <c r="BY116" s="316">
        <f>IF(AND('[1]BLOC PM'!$J187&gt;[1]synthèse!BQ$14,'[1]BLOC PM'!$J187&lt;[1]synthèse!BQ$14+0.1),1,0)</f>
        <v>0</v>
      </c>
      <c r="BZ116" s="316">
        <f>IF(AND('[1]BLOC PM'!$J187&gt;[1]synthèse!BR$14,'[1]BLOC PM'!$J187&lt;[1]synthèse!BR$14+0.1),1,0)</f>
        <v>0</v>
      </c>
      <c r="CA116" s="316">
        <f>IF(AND('[1]BLOC PM'!$J187&gt;[1]synthèse!BS$14,'[1]BLOC PM'!$J187&lt;[1]synthèse!BS$14+0.1),1,0)</f>
        <v>0</v>
      </c>
      <c r="CB116" s="316">
        <f>IF(AND('[1]BLOC PM'!$J187&gt;[1]synthèse!BT$14,'[1]BLOC PM'!$J187&lt;[1]synthèse!BT$14+0.1),1,0)</f>
        <v>0</v>
      </c>
      <c r="CC116" s="316">
        <f>IF(AND('[1]BLOC PM'!$J187&gt;[1]synthèse!BU$14,'[1]BLOC PM'!$J187&lt;[1]synthèse!BU$14+0.1),1,0)</f>
        <v>0</v>
      </c>
      <c r="CD116" s="316">
        <f>IF(AND('[1]BLOC PM'!$J187&gt;[1]synthèse!BV$14,'[1]BLOC PM'!$J187&lt;[1]synthèse!BV$14+0.1),1,0)</f>
        <v>0</v>
      </c>
      <c r="CE116" s="316">
        <f>IF(AND('[1]BLOC PM'!$J187&gt;[1]synthèse!BW$14,'[1]BLOC PM'!$J187&lt;[1]synthèse!BW$14+0.1),1,0)</f>
        <v>0</v>
      </c>
      <c r="CF116" s="316">
        <f>IF(AND('[1]BLOC PM'!$J187&gt;[1]synthèse!BX$14,'[1]BLOC PM'!$J187&lt;[1]synthèse!BX$14+0.1),1,0)</f>
        <v>0</v>
      </c>
      <c r="CG116" s="316">
        <f>IF(AND('[1]BLOC PM'!$J187&gt;[1]synthèse!BY$14,'[1]BLOC PM'!$J187&lt;[1]synthèse!BY$14+0.1),1,0)</f>
        <v>0</v>
      </c>
      <c r="CH116" s="316">
        <f>IF(AND('[1]BLOC PM'!$J187&gt;[1]synthèse!BZ$14,'[1]BLOC PM'!$J187&lt;[1]synthèse!BZ$14+0.1),1,0)</f>
        <v>0</v>
      </c>
      <c r="CI116" s="316">
        <f>IF(AND('[1]BLOC PM'!$J187&gt;[1]synthèse!CA$14,'[1]BLOC PM'!$J187&lt;[1]synthèse!CA$14+0.1),1,0)</f>
        <v>0</v>
      </c>
      <c r="CJ116" s="316">
        <f>IF(AND('[1]BLOC PM'!$J187&gt;[1]synthèse!CB$14,'[1]BLOC PM'!$J187&lt;[1]synthèse!CB$14+0.1),1,0)</f>
        <v>0</v>
      </c>
      <c r="CK116" s="316">
        <f>IF(AND('[1]BLOC PM'!$J187&gt;[1]synthèse!CC$14,'[1]BLOC PM'!$J187&lt;[1]synthèse!CC$14+0.1),1,0)</f>
        <v>0</v>
      </c>
      <c r="CL116" s="316">
        <f>IF(AND('[1]BLOC PM'!$J187&gt;[1]synthèse!CD$14,'[1]BLOC PM'!$J187&lt;[1]synthèse!CD$14+0.1),1,0)</f>
        <v>0</v>
      </c>
      <c r="CM116" s="316">
        <f>IF(AND('[1]BLOC PM'!$J187&gt;[1]synthèse!CE$14,'[1]BLOC PM'!$J187&lt;[1]synthèse!CE$14+0.1),1,0)</f>
        <v>0</v>
      </c>
      <c r="CN116" s="316">
        <f>IF(AND('[1]BLOC PM'!$J187&gt;[1]synthèse!CF$14,'[1]BLOC PM'!$J187&lt;[1]synthèse!CF$14+0.1),1,0)</f>
        <v>0</v>
      </c>
      <c r="CO116" s="316">
        <f>IF(AND('[1]BLOC PM'!$J187&gt;[1]synthèse!CG$14,'[1]BLOC PM'!$J187&lt;[1]synthèse!CG$14+0.1),1,0)</f>
        <v>0</v>
      </c>
      <c r="CP116" s="316">
        <f>IF(AND('[1]BLOC PM'!$J187&gt;[1]synthèse!CH$14,'[1]BLOC PM'!$J187&lt;[1]synthèse!CH$14+0.1),1,0)</f>
        <v>0</v>
      </c>
      <c r="CQ116" s="316">
        <f>IF(AND('[1]BLOC PM'!$J187&gt;[1]synthèse!CI$14,'[1]BLOC PM'!$J187&lt;[1]synthèse!CI$14+0.1),1,0)</f>
        <v>0</v>
      </c>
      <c r="CR116" s="316">
        <f>IF(AND('[1]BLOC PM'!$J187&gt;[1]synthèse!CJ$14,'[1]BLOC PM'!$J187&lt;[1]synthèse!CJ$14+0.1),1,0)</f>
        <v>0</v>
      </c>
      <c r="CS116" s="316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1"/>
      <c r="L117" s="181"/>
      <c r="M117" s="355"/>
      <c r="N117" s="181"/>
      <c r="O117" s="181"/>
      <c r="P117" s="181"/>
      <c r="Q117" s="181"/>
      <c r="R117" s="181"/>
      <c r="S117" s="181"/>
      <c r="T117" s="311"/>
      <c r="U117" s="312"/>
      <c r="V117" s="312"/>
      <c r="X117" s="312"/>
      <c r="Y117" s="312"/>
      <c r="Z117" s="312"/>
      <c r="AA117" s="312"/>
      <c r="AB117" s="312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20"/>
      <c r="L118" s="320"/>
      <c r="M118" s="356"/>
      <c r="N118" s="320"/>
      <c r="O118" s="320"/>
      <c r="P118" s="320"/>
      <c r="Q118" s="320"/>
      <c r="R118" s="320"/>
      <c r="S118" s="320"/>
      <c r="T118" s="311"/>
      <c r="U118" s="312"/>
      <c r="V118" s="312"/>
      <c r="X118" s="312"/>
      <c r="Y118" s="312"/>
      <c r="Z118" s="312"/>
      <c r="AA118" s="312"/>
      <c r="AB118" s="312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1"/>
      <c r="L119" s="181"/>
      <c r="M119" s="355"/>
      <c r="N119" s="181"/>
      <c r="O119" s="181"/>
      <c r="P119" s="181"/>
      <c r="Q119" s="181"/>
      <c r="R119" s="181"/>
      <c r="S119" s="181"/>
      <c r="T119" s="312"/>
      <c r="U119" s="312"/>
      <c r="V119" s="312"/>
      <c r="X119" s="312"/>
      <c r="Y119" s="312"/>
      <c r="Z119" s="312"/>
      <c r="AA119" s="312"/>
      <c r="AB119" s="312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1"/>
      <c r="L120" s="181"/>
      <c r="M120" s="355"/>
      <c r="N120" s="181"/>
      <c r="O120" s="181"/>
      <c r="P120" s="181"/>
      <c r="Q120" s="181"/>
      <c r="R120" s="181"/>
      <c r="S120" s="181"/>
      <c r="T120" s="312"/>
      <c r="U120" s="312"/>
      <c r="V120" s="312"/>
      <c r="X120" s="312"/>
      <c r="Y120" s="312"/>
      <c r="Z120" s="312"/>
      <c r="AA120" s="312"/>
      <c r="AB120" s="312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1"/>
      <c r="L121" s="181"/>
      <c r="M121" s="355"/>
      <c r="N121" s="181"/>
      <c r="O121" s="181"/>
      <c r="P121" s="181"/>
      <c r="Q121" s="181"/>
      <c r="R121" s="181"/>
      <c r="S121" s="181"/>
      <c r="T121" s="312"/>
      <c r="U121" s="312"/>
      <c r="V121" s="312"/>
      <c r="X121" s="312"/>
      <c r="Y121" s="312"/>
      <c r="Z121" s="312"/>
      <c r="AA121" s="312"/>
      <c r="AB121" s="312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1"/>
      <c r="L122" s="181"/>
      <c r="M122" s="355"/>
      <c r="N122" s="181"/>
      <c r="O122" s="181"/>
      <c r="P122" s="181"/>
      <c r="Q122" s="181"/>
      <c r="R122" s="181"/>
      <c r="S122" s="181"/>
      <c r="T122" s="312"/>
      <c r="U122" s="312"/>
      <c r="V122" s="312"/>
      <c r="X122" s="312"/>
      <c r="Y122" s="312"/>
      <c r="Z122" s="312"/>
      <c r="AA122" s="312"/>
      <c r="AB122" s="312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1"/>
      <c r="L123" s="181"/>
      <c r="M123" s="355"/>
      <c r="N123" s="181"/>
      <c r="O123" s="181"/>
      <c r="P123" s="181"/>
      <c r="Q123" s="181"/>
      <c r="R123" s="181"/>
      <c r="S123" s="181"/>
      <c r="T123" s="312"/>
      <c r="U123" s="312"/>
      <c r="V123" s="312"/>
      <c r="X123" s="312"/>
      <c r="Y123" s="312"/>
      <c r="Z123" s="312"/>
      <c r="AA123" s="312"/>
      <c r="AB123" s="312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1"/>
      <c r="L124" s="181"/>
      <c r="M124" s="355"/>
      <c r="N124" s="181"/>
      <c r="O124" s="181"/>
      <c r="P124" s="181"/>
      <c r="Q124" s="181"/>
      <c r="R124" s="181"/>
      <c r="S124" s="181"/>
      <c r="T124" s="312"/>
      <c r="U124" s="312"/>
      <c r="V124" s="312"/>
      <c r="X124" s="312"/>
      <c r="Y124" s="312"/>
      <c r="Z124" s="312"/>
      <c r="AA124" s="312"/>
      <c r="AB124" s="312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1"/>
      <c r="L125" s="181"/>
      <c r="M125" s="355"/>
      <c r="N125" s="181"/>
      <c r="O125" s="181"/>
      <c r="P125" s="181"/>
      <c r="Q125" s="181"/>
      <c r="R125" s="181"/>
      <c r="S125" s="181"/>
      <c r="T125" s="312"/>
      <c r="U125" s="312"/>
      <c r="V125" s="312"/>
      <c r="X125" s="312"/>
      <c r="Y125" s="312"/>
      <c r="Z125" s="312"/>
      <c r="AA125" s="312"/>
      <c r="AB125" s="312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1"/>
      <c r="L126" s="181"/>
      <c r="M126" s="355"/>
      <c r="N126" s="181"/>
      <c r="O126" s="181"/>
      <c r="P126" s="181"/>
      <c r="Q126" s="181"/>
      <c r="R126" s="181"/>
      <c r="S126" s="181"/>
      <c r="T126" s="312"/>
      <c r="U126" s="312"/>
      <c r="V126" s="312"/>
      <c r="X126" s="312"/>
      <c r="Y126" s="312"/>
      <c r="Z126" s="312"/>
      <c r="AA126" s="312"/>
      <c r="AB126" s="312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1"/>
      <c r="L127" s="181"/>
      <c r="M127" s="355"/>
      <c r="N127" s="181"/>
      <c r="O127" s="181"/>
      <c r="P127" s="181"/>
      <c r="Q127" s="181"/>
      <c r="R127" s="181"/>
      <c r="S127" s="181"/>
      <c r="T127" s="312"/>
      <c r="U127" s="312"/>
      <c r="V127" s="312"/>
      <c r="X127" s="312"/>
      <c r="Y127" s="312"/>
      <c r="Z127" s="312"/>
      <c r="AA127" s="312"/>
      <c r="AB127" s="312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357"/>
      <c r="N128" s="168"/>
      <c r="O128" s="168"/>
      <c r="P128" s="168"/>
      <c r="Q128" s="168"/>
      <c r="R128" s="168"/>
      <c r="S128" s="168"/>
      <c r="X128" s="312"/>
      <c r="Y128" s="312"/>
      <c r="Z128" s="312"/>
      <c r="AA128" s="312"/>
      <c r="AB128" s="312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357"/>
      <c r="N129" s="168"/>
      <c r="O129" s="168"/>
      <c r="P129" s="168"/>
      <c r="Q129" s="168"/>
      <c r="R129" s="168"/>
      <c r="S129" s="168"/>
      <c r="X129" s="312"/>
      <c r="Y129" s="312"/>
      <c r="Z129" s="312"/>
      <c r="AA129" s="312"/>
      <c r="AB129" s="312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357"/>
      <c r="N130" s="168"/>
      <c r="O130" s="168"/>
      <c r="P130" s="168"/>
      <c r="Q130" s="168"/>
      <c r="R130" s="168"/>
      <c r="S130" s="168"/>
      <c r="X130" s="312"/>
      <c r="Y130" s="312"/>
      <c r="Z130" s="312"/>
      <c r="AA130" s="312"/>
      <c r="AB130" s="312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357"/>
      <c r="N131" s="168"/>
      <c r="O131" s="168"/>
      <c r="P131" s="168"/>
      <c r="Q131" s="168"/>
      <c r="R131" s="168"/>
      <c r="S131" s="168"/>
      <c r="X131" s="312"/>
      <c r="Y131" s="312"/>
      <c r="Z131" s="312"/>
      <c r="AA131" s="312"/>
      <c r="AB131" s="312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357"/>
      <c r="N132" s="168"/>
      <c r="O132" s="168"/>
      <c r="P132" s="168"/>
      <c r="Q132" s="168"/>
      <c r="R132" s="168"/>
      <c r="S132" s="168"/>
      <c r="X132" s="312"/>
      <c r="Y132" s="312"/>
      <c r="Z132" s="312"/>
      <c r="AA132" s="312"/>
      <c r="AB132" s="312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357"/>
      <c r="N133" s="168"/>
      <c r="O133" s="168"/>
      <c r="P133" s="168"/>
      <c r="Q133" s="168"/>
      <c r="R133" s="168"/>
      <c r="S133" s="168"/>
      <c r="X133" s="312"/>
      <c r="Y133" s="312"/>
      <c r="Z133" s="312"/>
      <c r="AA133" s="312"/>
      <c r="AB133" s="312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357"/>
      <c r="N134" s="168"/>
      <c r="O134" s="168"/>
      <c r="P134" s="168"/>
      <c r="Q134" s="168"/>
      <c r="R134" s="168"/>
      <c r="S134" s="168"/>
      <c r="X134" s="312"/>
      <c r="Y134" s="312"/>
      <c r="Z134" s="312"/>
      <c r="AA134" s="312"/>
      <c r="AB134" s="312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357"/>
      <c r="N135" s="168"/>
      <c r="O135" s="168"/>
      <c r="P135" s="168"/>
      <c r="Q135" s="168"/>
      <c r="R135" s="168"/>
      <c r="S135" s="168"/>
      <c r="X135" s="312"/>
      <c r="Y135" s="312"/>
      <c r="Z135" s="312"/>
      <c r="AA135" s="312"/>
      <c r="AB135" s="312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357"/>
      <c r="N136" s="168"/>
      <c r="O136" s="168"/>
      <c r="P136" s="168"/>
      <c r="Q136" s="168"/>
      <c r="R136" s="168"/>
      <c r="S136" s="168"/>
      <c r="X136" s="312"/>
      <c r="Y136" s="312"/>
      <c r="Z136" s="312"/>
      <c r="AA136" s="312"/>
      <c r="AB136" s="312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357"/>
      <c r="N137" s="168"/>
      <c r="O137" s="168"/>
      <c r="P137" s="168"/>
      <c r="Q137" s="168"/>
      <c r="R137" s="168"/>
      <c r="S137" s="168"/>
      <c r="X137" s="312"/>
      <c r="Y137" s="312"/>
      <c r="Z137" s="312"/>
      <c r="AA137" s="312"/>
      <c r="AB137" s="312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357"/>
      <c r="N138" s="168"/>
      <c r="O138" s="168"/>
      <c r="P138" s="168"/>
      <c r="Q138" s="168"/>
      <c r="R138" s="168"/>
      <c r="S138" s="168"/>
      <c r="X138" s="312"/>
      <c r="Y138" s="312"/>
      <c r="Z138" s="312"/>
      <c r="AA138" s="312"/>
      <c r="AB138" s="312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357"/>
      <c r="N139" s="168"/>
      <c r="O139" s="168"/>
      <c r="P139" s="168"/>
      <c r="Q139" s="168"/>
      <c r="R139" s="168"/>
      <c r="S139" s="168"/>
      <c r="X139" s="312"/>
      <c r="Y139" s="312"/>
      <c r="Z139" s="312"/>
      <c r="AA139" s="312"/>
      <c r="AB139" s="312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357"/>
      <c r="N140" s="168"/>
      <c r="O140" s="168"/>
      <c r="P140" s="168"/>
      <c r="Q140" s="168"/>
      <c r="R140" s="168"/>
      <c r="S140" s="168"/>
      <c r="X140" s="312"/>
      <c r="Y140" s="312"/>
      <c r="Z140" s="312"/>
      <c r="AA140" s="312"/>
      <c r="AB140" s="312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357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357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357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357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5"/>
      <c r="L145" s="315"/>
      <c r="M145" s="358"/>
      <c r="N145" s="315"/>
      <c r="O145" s="315"/>
      <c r="P145" s="315"/>
      <c r="Q145" s="315"/>
      <c r="R145" s="315"/>
      <c r="S145" s="315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5"/>
      <c r="L146" s="315"/>
      <c r="M146" s="358"/>
      <c r="N146" s="315"/>
      <c r="O146" s="315"/>
      <c r="P146" s="315"/>
      <c r="Q146" s="315"/>
      <c r="R146" s="315"/>
      <c r="S146" s="315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5"/>
      <c r="L147" s="315"/>
      <c r="M147" s="358"/>
      <c r="N147" s="315"/>
      <c r="O147" s="315"/>
      <c r="P147" s="315"/>
      <c r="Q147" s="315"/>
      <c r="R147" s="315"/>
      <c r="S147" s="315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5"/>
      <c r="L148" s="315"/>
      <c r="M148" s="358"/>
      <c r="N148" s="315"/>
      <c r="O148" s="315"/>
      <c r="P148" s="315"/>
      <c r="Q148" s="315"/>
      <c r="R148" s="315"/>
      <c r="S148" s="315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5"/>
      <c r="L149" s="315"/>
      <c r="M149" s="358"/>
      <c r="N149" s="315"/>
      <c r="O149" s="315"/>
      <c r="P149" s="315"/>
      <c r="Q149" s="315"/>
      <c r="R149" s="315"/>
      <c r="S149" s="315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5"/>
      <c r="L150" s="315"/>
      <c r="M150" s="358"/>
      <c r="N150" s="315"/>
      <c r="O150" s="315"/>
      <c r="P150" s="315"/>
      <c r="Q150" s="315"/>
      <c r="R150" s="315"/>
      <c r="S150" s="315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5"/>
      <c r="L151" s="315"/>
      <c r="M151" s="358"/>
      <c r="N151" s="315"/>
      <c r="O151" s="315"/>
      <c r="P151" s="315"/>
      <c r="Q151" s="315"/>
      <c r="R151" s="315"/>
      <c r="S151" s="315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5"/>
      <c r="L152" s="315"/>
      <c r="M152" s="358"/>
      <c r="N152" s="315"/>
      <c r="O152" s="315"/>
      <c r="P152" s="315"/>
      <c r="Q152" s="315"/>
      <c r="R152" s="315"/>
      <c r="S152" s="315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5"/>
      <c r="L153" s="315"/>
      <c r="M153" s="358"/>
      <c r="N153" s="315"/>
      <c r="O153" s="315"/>
      <c r="P153" s="315"/>
      <c r="Q153" s="315"/>
      <c r="R153" s="315"/>
      <c r="S153" s="315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5"/>
      <c r="L154" s="315"/>
      <c r="M154" s="358"/>
      <c r="N154" s="315"/>
      <c r="O154" s="315"/>
      <c r="P154" s="315"/>
      <c r="Q154" s="315"/>
      <c r="R154" s="315"/>
      <c r="S154" s="315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5"/>
      <c r="L155" s="315"/>
      <c r="M155" s="358"/>
      <c r="N155" s="315"/>
      <c r="O155" s="315"/>
      <c r="P155" s="315"/>
      <c r="Q155" s="315"/>
      <c r="R155" s="315"/>
      <c r="S155" s="315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5"/>
      <c r="L156" s="315"/>
      <c r="M156" s="358"/>
      <c r="N156" s="315"/>
      <c r="O156" s="315"/>
      <c r="P156" s="315"/>
      <c r="Q156" s="315"/>
      <c r="R156" s="315"/>
      <c r="S156" s="315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5"/>
      <c r="L157" s="315"/>
      <c r="M157" s="358"/>
      <c r="N157" s="315"/>
      <c r="O157" s="315"/>
      <c r="P157" s="315"/>
      <c r="Q157" s="315"/>
      <c r="R157" s="315"/>
      <c r="S157" s="315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5"/>
      <c r="L158" s="315"/>
      <c r="M158" s="358"/>
      <c r="N158" s="315"/>
      <c r="O158" s="315"/>
      <c r="P158" s="315"/>
      <c r="Q158" s="315"/>
      <c r="R158" s="315"/>
      <c r="S158" s="315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5"/>
      <c r="L159" s="315"/>
      <c r="M159" s="358"/>
      <c r="N159" s="315"/>
      <c r="O159" s="315"/>
      <c r="P159" s="315"/>
      <c r="Q159" s="315"/>
      <c r="R159" s="315"/>
      <c r="S159" s="315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5"/>
      <c r="L160" s="315"/>
      <c r="M160" s="358"/>
      <c r="N160" s="315"/>
      <c r="O160" s="315"/>
      <c r="P160" s="315"/>
      <c r="Q160" s="315"/>
      <c r="R160" s="315"/>
      <c r="S160" s="315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5"/>
      <c r="L161" s="315"/>
      <c r="M161" s="358"/>
      <c r="N161" s="315"/>
      <c r="O161" s="315"/>
      <c r="P161" s="315"/>
      <c r="Q161" s="315"/>
      <c r="R161" s="315"/>
      <c r="S161" s="315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5"/>
      <c r="L162" s="315"/>
      <c r="M162" s="358"/>
      <c r="N162" s="315"/>
      <c r="O162" s="315"/>
      <c r="P162" s="315"/>
      <c r="Q162" s="315"/>
      <c r="R162" s="315"/>
      <c r="S162" s="315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5"/>
      <c r="L163" s="315"/>
      <c r="M163" s="358"/>
      <c r="N163" s="315"/>
      <c r="O163" s="315"/>
      <c r="P163" s="315"/>
      <c r="Q163" s="315"/>
      <c r="R163" s="315"/>
      <c r="S163" s="315"/>
    </row>
  </sheetData>
  <dataValidations count="2">
    <dataValidation type="list" operator="equal" allowBlank="1" sqref="P82:P144 S6:S81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11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45"/>
  <sheetViews>
    <sheetView workbookViewId="0">
      <pane xSplit="35" ySplit="1" topLeftCell="AK2121" activePane="bottomRight" state="frozen"/>
      <selection pane="topRight" activeCell="AJ1" sqref="AJ1"/>
      <selection pane="bottomLeft" activeCell="A2" sqref="A2"/>
      <selection pane="bottomRight" activeCell="A2134" sqref="A2134:XFD2134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1" hidden="1" customWidth="1"/>
    <col min="34" max="36" width="11.5703125" hidden="1" customWidth="1"/>
    <col min="37" max="37" width="11.5703125" customWidth="1"/>
  </cols>
  <sheetData>
    <row r="1" spans="1:41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111</v>
      </c>
      <c r="V1" s="105" t="s">
        <v>112</v>
      </c>
      <c r="W1" s="105" t="s">
        <v>114</v>
      </c>
      <c r="X1" s="105" t="s">
        <v>117</v>
      </c>
      <c r="Y1" s="105" t="s">
        <v>143</v>
      </c>
      <c r="Z1" s="157" t="s">
        <v>144</v>
      </c>
      <c r="AA1" s="105" t="s">
        <v>145</v>
      </c>
      <c r="AB1" s="105" t="s">
        <v>148</v>
      </c>
      <c r="AC1" s="169" t="s">
        <v>149</v>
      </c>
      <c r="AD1" s="169" t="s">
        <v>158</v>
      </c>
      <c r="AE1" s="169" t="s">
        <v>161</v>
      </c>
      <c r="AF1" s="169" t="s">
        <v>162</v>
      </c>
      <c r="AG1" s="230" t="s">
        <v>163</v>
      </c>
      <c r="AH1" s="169" t="s">
        <v>189</v>
      </c>
      <c r="AI1" s="169" t="s">
        <v>177</v>
      </c>
      <c r="AJ1" s="169" t="s">
        <v>188</v>
      </c>
      <c r="AK1" s="169" t="s">
        <v>191</v>
      </c>
      <c r="AL1" s="169" t="s">
        <v>196</v>
      </c>
      <c r="AM1" s="169" t="s">
        <v>198</v>
      </c>
      <c r="AN1" s="169" t="s">
        <v>241</v>
      </c>
      <c r="AO1" s="169" t="s">
        <v>256</v>
      </c>
    </row>
    <row r="2" spans="1:41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41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41" x14ac:dyDescent="0.2">
      <c r="A4" s="58">
        <v>0.10791693116894895</v>
      </c>
      <c r="H4" s="60">
        <v>16.680672268907564</v>
      </c>
    </row>
    <row r="5" spans="1:41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41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41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41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41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41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41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41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41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41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41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41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7"/>
      <c r="C1591" s="176">
        <v>34.733524355300858</v>
      </c>
      <c r="AD1591" s="176">
        <v>34.733524355300858</v>
      </c>
    </row>
    <row r="1592" spans="1:30" x14ac:dyDescent="0.2">
      <c r="A1592" s="121">
        <v>1.1554054054054055</v>
      </c>
      <c r="B1592" s="177"/>
      <c r="C1592" s="176">
        <v>41.520467836257311</v>
      </c>
      <c r="AD1592" s="176">
        <v>41.520467836257311</v>
      </c>
    </row>
    <row r="1593" spans="1:30" x14ac:dyDescent="0.2">
      <c r="A1593" s="121">
        <v>0.38959537572254338</v>
      </c>
      <c r="B1593" s="177"/>
      <c r="C1593" s="176">
        <v>35.05044510385757</v>
      </c>
      <c r="AD1593" s="176">
        <v>35.05044510385757</v>
      </c>
    </row>
    <row r="1594" spans="1:30" x14ac:dyDescent="0.2">
      <c r="A1594" s="121">
        <v>0.91008174386920981</v>
      </c>
      <c r="B1594" s="177"/>
      <c r="C1594" s="176">
        <v>40.5</v>
      </c>
      <c r="AD1594" s="176">
        <v>40.5</v>
      </c>
    </row>
    <row r="1595" spans="1:30" x14ac:dyDescent="0.2">
      <c r="A1595" s="121">
        <v>0.99637681159420288</v>
      </c>
      <c r="B1595" s="177"/>
      <c r="C1595" s="176">
        <v>39.150909090909089</v>
      </c>
      <c r="AD1595" s="176">
        <v>39.150909090909089</v>
      </c>
    </row>
    <row r="1596" spans="1:30" x14ac:dyDescent="0.2">
      <c r="A1596" s="121">
        <v>1.3036303630363035</v>
      </c>
      <c r="B1596" s="177"/>
      <c r="C1596" s="176">
        <v>43.582278481012658</v>
      </c>
      <c r="AD1596" s="176">
        <v>43.582278481012658</v>
      </c>
    </row>
    <row r="1597" spans="1:30" x14ac:dyDescent="0.2">
      <c r="A1597" s="121">
        <v>0.23942093541202672</v>
      </c>
      <c r="B1597" s="177"/>
      <c r="C1597" s="176">
        <v>33.283720930232555</v>
      </c>
      <c r="AD1597" s="176">
        <v>33.283720930232555</v>
      </c>
    </row>
    <row r="1598" spans="1:30" x14ac:dyDescent="0.2">
      <c r="A1598" s="121">
        <v>0.54963384865744502</v>
      </c>
      <c r="B1598" s="177"/>
      <c r="C1598" s="176">
        <v>35.233160621761655</v>
      </c>
      <c r="AD1598" s="176">
        <v>35.233160621761655</v>
      </c>
    </row>
    <row r="1599" spans="1:30" x14ac:dyDescent="0.2">
      <c r="A1599" s="121">
        <v>0.50546176762661366</v>
      </c>
      <c r="B1599" s="177"/>
      <c r="C1599" s="176">
        <v>34.538310412573672</v>
      </c>
      <c r="AD1599" s="176">
        <v>34.538310412573672</v>
      </c>
    </row>
    <row r="1600" spans="1:30" x14ac:dyDescent="0.2">
      <c r="A1600" s="121">
        <v>0.86935286935286937</v>
      </c>
      <c r="B1600" s="177"/>
      <c r="C1600" s="176">
        <v>38.529962546816478</v>
      </c>
      <c r="AD1600" s="176">
        <v>38.529962546816478</v>
      </c>
    </row>
    <row r="1601" spans="1:30" x14ac:dyDescent="0.2">
      <c r="A1601" s="121">
        <v>0.77182919056724031</v>
      </c>
      <c r="B1601" s="177"/>
      <c r="C1601" s="176">
        <v>36.540049545829895</v>
      </c>
      <c r="AD1601" s="176">
        <v>36.540049545829895</v>
      </c>
    </row>
    <row r="1602" spans="1:30" x14ac:dyDescent="0.2">
      <c r="A1602" s="121">
        <v>1.2965779467680609</v>
      </c>
      <c r="B1602" s="177"/>
      <c r="C1602" s="176">
        <v>35.378299120234601</v>
      </c>
      <c r="AD1602" s="176"/>
    </row>
    <row r="1603" spans="1:30" x14ac:dyDescent="0.2">
      <c r="A1603" s="121">
        <v>1.0392953929539295</v>
      </c>
      <c r="B1603" s="177"/>
      <c r="C1603" s="176">
        <v>41.173402868318121</v>
      </c>
      <c r="AD1603" s="176">
        <v>41.173402868318121</v>
      </c>
    </row>
    <row r="1604" spans="1:30" x14ac:dyDescent="0.2">
      <c r="A1604" s="121">
        <v>1.4894046417759839</v>
      </c>
      <c r="B1604" s="177"/>
      <c r="C1604" s="176">
        <v>43.976964769647694</v>
      </c>
      <c r="AD1604" s="176">
        <v>43.976964769647694</v>
      </c>
    </row>
    <row r="1605" spans="1:30" x14ac:dyDescent="0.2">
      <c r="A1605" s="121">
        <v>1.2753319357092943</v>
      </c>
      <c r="B1605" s="177"/>
      <c r="C1605" s="176">
        <v>44.21260273972603</v>
      </c>
      <c r="AD1605" s="176">
        <v>44.21260273972603</v>
      </c>
    </row>
    <row r="1606" spans="1:30" x14ac:dyDescent="0.2">
      <c r="A1606" s="121">
        <v>1.5698005698005697</v>
      </c>
      <c r="B1606" s="177"/>
      <c r="C1606" s="176">
        <v>44.500907441016331</v>
      </c>
      <c r="AD1606" s="176">
        <v>44.500907441016331</v>
      </c>
    </row>
    <row r="1607" spans="1:30" x14ac:dyDescent="0.2">
      <c r="A1607" s="121">
        <v>0.25563496426608029</v>
      </c>
      <c r="B1607" s="177"/>
      <c r="C1607" s="176">
        <v>31</v>
      </c>
      <c r="AD1607" s="176">
        <v>31</v>
      </c>
    </row>
    <row r="1608" spans="1:30" x14ac:dyDescent="0.2">
      <c r="A1608" s="121">
        <v>0.53747323340471087</v>
      </c>
      <c r="B1608" s="177"/>
      <c r="C1608" s="176">
        <v>36.095617529880478</v>
      </c>
      <c r="AD1608" s="176">
        <v>36.095617529880478</v>
      </c>
    </row>
    <row r="1609" spans="1:30" x14ac:dyDescent="0.2">
      <c r="A1609" s="121">
        <v>1.5817655571635312</v>
      </c>
      <c r="B1609" s="177"/>
      <c r="C1609" s="176">
        <v>44.181152790484902</v>
      </c>
      <c r="AD1609" s="176">
        <v>44.181152790484902</v>
      </c>
    </row>
    <row r="1610" spans="1:30" x14ac:dyDescent="0.2">
      <c r="A1610" s="121">
        <v>0.38369565217391305</v>
      </c>
      <c r="B1610" s="177"/>
      <c r="C1610" s="176">
        <v>35.303116147308785</v>
      </c>
      <c r="AD1610" s="176">
        <v>35.303116147308785</v>
      </c>
    </row>
    <row r="1611" spans="1:30" x14ac:dyDescent="0.2">
      <c r="A1611" s="121">
        <v>1.3943054357204487</v>
      </c>
      <c r="B1611" s="177"/>
      <c r="C1611" s="176">
        <v>43.644801980198018</v>
      </c>
      <c r="AD1611" s="176">
        <v>43.644801980198018</v>
      </c>
    </row>
    <row r="1612" spans="1:30" x14ac:dyDescent="0.2">
      <c r="A1612" s="121">
        <v>0.73596673596673601</v>
      </c>
      <c r="B1612" s="177"/>
      <c r="C1612" s="176">
        <v>39.25517890772128</v>
      </c>
      <c r="AD1612" s="176">
        <v>39.25517890772128</v>
      </c>
    </row>
    <row r="1613" spans="1:30" x14ac:dyDescent="0.2">
      <c r="A1613" s="121">
        <v>1.27803738317757</v>
      </c>
      <c r="B1613" s="177"/>
      <c r="C1613" s="176">
        <v>43.199268738574041</v>
      </c>
      <c r="AD1613" s="176">
        <v>43.199268738574041</v>
      </c>
    </row>
    <row r="1614" spans="1:30" x14ac:dyDescent="0.2">
      <c r="A1614" s="121">
        <v>0.53625377643504535</v>
      </c>
      <c r="B1614" s="177"/>
      <c r="C1614" s="176">
        <v>36.135211267605634</v>
      </c>
      <c r="AD1614" s="176">
        <v>36.135211267605634</v>
      </c>
    </row>
    <row r="1615" spans="1:30" x14ac:dyDescent="0.2">
      <c r="A1615" s="121">
        <v>0.54620689655172416</v>
      </c>
      <c r="B1615" s="177"/>
      <c r="C1615" s="176">
        <v>38.998316498316498</v>
      </c>
      <c r="AD1615" s="176">
        <v>38.998316498316498</v>
      </c>
    </row>
    <row r="1616" spans="1:30" x14ac:dyDescent="0.2">
      <c r="A1616" s="121">
        <v>1.0534618755477652</v>
      </c>
      <c r="B1616" s="177"/>
      <c r="C1616" s="176">
        <v>41.735856905158073</v>
      </c>
      <c r="AD1616" s="176">
        <v>41.735856905158073</v>
      </c>
    </row>
    <row r="1617" spans="1:30" x14ac:dyDescent="0.2">
      <c r="A1617" s="121">
        <v>1.2828649138712602</v>
      </c>
      <c r="B1617" s="177"/>
      <c r="C1617" s="176">
        <v>43.235335689045939</v>
      </c>
      <c r="AD1617" s="176">
        <v>43.235335689045939</v>
      </c>
    </row>
    <row r="1618" spans="1:30" x14ac:dyDescent="0.2">
      <c r="A1618" s="121">
        <v>0.3580316742081448</v>
      </c>
      <c r="B1618" s="177"/>
      <c r="C1618" s="176">
        <v>35.197472353870459</v>
      </c>
      <c r="AD1618" s="176">
        <v>35.197472353870459</v>
      </c>
    </row>
    <row r="1619" spans="1:30" x14ac:dyDescent="0.2">
      <c r="A1619" s="121">
        <v>0.26720901126408009</v>
      </c>
      <c r="B1619" s="177"/>
      <c r="C1619" s="176">
        <v>30.562060889929743</v>
      </c>
      <c r="AD1619" s="176">
        <v>30.562060889929743</v>
      </c>
    </row>
    <row r="1620" spans="1:30" x14ac:dyDescent="0.2">
      <c r="A1620" s="121">
        <v>0.1319143819143819</v>
      </c>
      <c r="B1620" s="177"/>
      <c r="C1620" s="176">
        <v>27.128532360984504</v>
      </c>
      <c r="AD1620" s="176">
        <v>27.128532360984504</v>
      </c>
    </row>
    <row r="1621" spans="1:30" x14ac:dyDescent="0.2">
      <c r="A1621" s="121">
        <v>1.7098865478119936</v>
      </c>
      <c r="B1621" s="177"/>
      <c r="C1621" s="176">
        <v>43.867298578199055</v>
      </c>
      <c r="AD1621" s="176">
        <v>43.867298578199055</v>
      </c>
    </row>
    <row r="1622" spans="1:30" x14ac:dyDescent="0.2">
      <c r="A1622" s="121">
        <v>0.84247104247104243</v>
      </c>
      <c r="B1622" s="177"/>
      <c r="C1622" s="176">
        <v>37.452795600366635</v>
      </c>
      <c r="AD1622" s="176">
        <v>37.452795600366635</v>
      </c>
    </row>
    <row r="1623" spans="1:30" x14ac:dyDescent="0.2">
      <c r="A1623" s="121">
        <v>0.97422289613343438</v>
      </c>
      <c r="B1623" s="177"/>
      <c r="C1623" s="176">
        <v>39.747081712062254</v>
      </c>
      <c r="AD1623" s="176">
        <v>39.747081712062254</v>
      </c>
    </row>
    <row r="1624" spans="1:30" x14ac:dyDescent="0.2">
      <c r="A1624" s="121">
        <v>0.52342971086739776</v>
      </c>
      <c r="B1624" s="177"/>
      <c r="C1624" s="176">
        <v>35.479365079365081</v>
      </c>
      <c r="AD1624" s="176">
        <v>35.479365079365081</v>
      </c>
    </row>
    <row r="1625" spans="1:30" x14ac:dyDescent="0.2">
      <c r="A1625" s="121">
        <v>0.4412346656113969</v>
      </c>
      <c r="B1625" s="177"/>
      <c r="C1625" s="176">
        <v>32.017937219730939</v>
      </c>
      <c r="AD1625" s="176">
        <v>32.017937219730939</v>
      </c>
    </row>
    <row r="1626" spans="1:30" x14ac:dyDescent="0.2">
      <c r="A1626" s="121">
        <v>0.39087228560912773</v>
      </c>
      <c r="B1626" s="177"/>
      <c r="C1626" s="176">
        <v>33.145009416195855</v>
      </c>
      <c r="AD1626" s="176">
        <v>33.145009416195855</v>
      </c>
    </row>
    <row r="1627" spans="1:30" x14ac:dyDescent="0.2">
      <c r="A1627" s="121">
        <v>0.3847082494969819</v>
      </c>
      <c r="B1627" s="177"/>
      <c r="C1627" s="176">
        <v>32.94979079497908</v>
      </c>
      <c r="AD1627" s="176">
        <v>32.94979079497908</v>
      </c>
    </row>
    <row r="1628" spans="1:30" x14ac:dyDescent="0.2">
      <c r="A1628" s="121">
        <v>1.1031128404669261</v>
      </c>
      <c r="B1628" s="177"/>
      <c r="C1628" s="176">
        <v>41.813932980599645</v>
      </c>
      <c r="AD1628" s="176">
        <v>41.813932980599645</v>
      </c>
    </row>
    <row r="1629" spans="1:30" x14ac:dyDescent="0.2">
      <c r="A1629" s="121">
        <v>0.95520716685330342</v>
      </c>
      <c r="B1629" s="177"/>
      <c r="C1629" s="176">
        <v>39.624853458382184</v>
      </c>
      <c r="AD1629" s="176">
        <v>39.624853458382184</v>
      </c>
    </row>
    <row r="1630" spans="1:30" x14ac:dyDescent="0.2">
      <c r="A1630" s="121">
        <v>0.84355682358535422</v>
      </c>
      <c r="B1630" s="177"/>
      <c r="C1630" s="176">
        <v>39.656144306651633</v>
      </c>
      <c r="AD1630" s="176">
        <v>39.656144306651633</v>
      </c>
    </row>
    <row r="1631" spans="1:30" x14ac:dyDescent="0.2">
      <c r="A1631" s="121">
        <v>1.479087452471483</v>
      </c>
      <c r="B1631" s="177"/>
      <c r="C1631" s="176">
        <v>40.702656383890314</v>
      </c>
      <c r="AD1631" s="176">
        <v>40.702656383890314</v>
      </c>
    </row>
    <row r="1632" spans="1:30" x14ac:dyDescent="0.2">
      <c r="A1632" s="121">
        <v>1.2752924982794218</v>
      </c>
      <c r="B1632" s="177"/>
      <c r="C1632" s="176">
        <v>41.694549379384782</v>
      </c>
      <c r="AD1632" s="176">
        <v>41.694549379384782</v>
      </c>
    </row>
    <row r="1633" spans="1:30" x14ac:dyDescent="0.2">
      <c r="A1633" s="121">
        <v>0.91712707182320441</v>
      </c>
      <c r="B1633" s="177"/>
      <c r="C1633" s="176">
        <v>40.755329008341057</v>
      </c>
      <c r="AD1633" s="176">
        <v>40.755329008341057</v>
      </c>
    </row>
    <row r="1634" spans="1:30" x14ac:dyDescent="0.2">
      <c r="A1634" s="121">
        <v>1.1851851851851851</v>
      </c>
      <c r="B1634" s="177"/>
      <c r="C1634" s="176">
        <v>41.503378378378379</v>
      </c>
      <c r="AD1634" s="176">
        <v>41.503378378378379</v>
      </c>
    </row>
    <row r="1635" spans="1:30" x14ac:dyDescent="0.2">
      <c r="A1635" s="121">
        <v>1.2580316165221825</v>
      </c>
      <c r="B1635" s="177"/>
      <c r="C1635" s="176">
        <v>42.642886096473447</v>
      </c>
      <c r="AD1635" s="176">
        <v>42.642886096473447</v>
      </c>
    </row>
    <row r="1636" spans="1:30" x14ac:dyDescent="0.2">
      <c r="A1636" s="121">
        <v>0.87873754152823924</v>
      </c>
      <c r="B1636" s="177"/>
      <c r="C1636" s="176">
        <v>39.886578449905485</v>
      </c>
      <c r="AD1636" s="176">
        <v>39.886578449905485</v>
      </c>
    </row>
    <row r="1637" spans="1:30" x14ac:dyDescent="0.2">
      <c r="A1637" s="121">
        <v>0.90147783251231528</v>
      </c>
      <c r="B1637" s="177"/>
      <c r="C1637" s="176">
        <v>40.590163934426229</v>
      </c>
      <c r="AD1637" s="176">
        <v>40.590163934426229</v>
      </c>
    </row>
    <row r="1638" spans="1:30" x14ac:dyDescent="0.2">
      <c r="A1638" s="121">
        <v>0.83075335397316818</v>
      </c>
      <c r="B1638" s="177"/>
      <c r="C1638" s="176">
        <v>39.981366459627331</v>
      </c>
      <c r="AD1638" s="176">
        <v>39.981366459627331</v>
      </c>
    </row>
    <row r="1639" spans="1:30" x14ac:dyDescent="0.2">
      <c r="A1639" s="121">
        <v>0.99901574803149606</v>
      </c>
      <c r="B1639" s="177"/>
      <c r="C1639" s="176">
        <v>41.03448275862069</v>
      </c>
      <c r="AD1639" s="176">
        <v>41.03448275862069</v>
      </c>
    </row>
    <row r="1640" spans="1:30" x14ac:dyDescent="0.2">
      <c r="A1640" s="121">
        <v>0.41362201172755975</v>
      </c>
      <c r="B1640" s="177"/>
      <c r="C1640" s="176">
        <v>35.528898582333696</v>
      </c>
      <c r="AD1640" s="176">
        <v>35.528898582333696</v>
      </c>
    </row>
    <row r="1641" spans="1:30" x14ac:dyDescent="0.2">
      <c r="A1641" s="121">
        <v>0.41147938561034764</v>
      </c>
      <c r="B1641" s="177"/>
      <c r="C1641" s="176">
        <v>36.322200392927307</v>
      </c>
      <c r="AD1641" s="176">
        <v>36.322200392927307</v>
      </c>
    </row>
    <row r="1642" spans="1:30" x14ac:dyDescent="0.2">
      <c r="A1642" s="121">
        <v>0.3094890510948905</v>
      </c>
      <c r="B1642" s="177"/>
      <c r="C1642" s="176">
        <v>33.20754716981132</v>
      </c>
      <c r="AD1642" s="176">
        <v>33.20754716981132</v>
      </c>
    </row>
    <row r="1643" spans="1:30" x14ac:dyDescent="0.2">
      <c r="A1643" s="121">
        <v>1.4743954480796586</v>
      </c>
      <c r="B1643" s="177"/>
      <c r="C1643" s="176">
        <v>43.849493487698986</v>
      </c>
      <c r="AD1643" s="176">
        <v>43.849493487698986</v>
      </c>
    </row>
    <row r="1644" spans="1:30" x14ac:dyDescent="0.2">
      <c r="A1644" s="121">
        <v>1.5191256830601092</v>
      </c>
      <c r="B1644" s="177"/>
      <c r="C1644" s="176">
        <v>44.021582733812949</v>
      </c>
      <c r="AD1644" s="176">
        <v>44.021582733812949</v>
      </c>
    </row>
    <row r="1645" spans="1:30" x14ac:dyDescent="0.2">
      <c r="A1645" s="121">
        <v>1.4667418263810597</v>
      </c>
      <c r="B1645" s="177"/>
      <c r="C1645" s="176">
        <v>43.927747886241356</v>
      </c>
      <c r="AD1645" s="176">
        <v>43.927747886241356</v>
      </c>
    </row>
    <row r="1646" spans="1:30" x14ac:dyDescent="0.2">
      <c r="A1646" s="121">
        <v>1.3601621308627678</v>
      </c>
      <c r="B1646" s="177"/>
      <c r="C1646" s="176">
        <v>43.967645806726267</v>
      </c>
      <c r="AD1646" s="176">
        <v>43.967645806726267</v>
      </c>
    </row>
    <row r="1647" spans="1:30" x14ac:dyDescent="0.2">
      <c r="A1647" s="121">
        <v>1.3379732739420935</v>
      </c>
      <c r="B1647" s="177"/>
      <c r="C1647" s="176">
        <v>43.970037453183522</v>
      </c>
      <c r="AD1647" s="176">
        <v>43.970037453183522</v>
      </c>
    </row>
    <row r="1648" spans="1:30" x14ac:dyDescent="0.2">
      <c r="A1648" s="121">
        <v>0.97857437165224559</v>
      </c>
      <c r="B1648" s="177"/>
      <c r="C1648" s="176">
        <v>41.354947368421051</v>
      </c>
      <c r="AD1648" s="176">
        <v>41.354947368421051</v>
      </c>
    </row>
    <row r="1649" spans="1:31" x14ac:dyDescent="0.2">
      <c r="A1649" s="121">
        <v>0.1575091575091575</v>
      </c>
      <c r="B1649" s="177"/>
      <c r="C1649" s="176">
        <v>28.156146179401993</v>
      </c>
      <c r="AD1649" s="176">
        <v>28.156146179401993</v>
      </c>
    </row>
    <row r="1650" spans="1:31" x14ac:dyDescent="0.2">
      <c r="A1650" s="121">
        <v>1.1762414800389485</v>
      </c>
      <c r="B1650" s="177"/>
      <c r="C1650" s="176">
        <v>42.135761589403977</v>
      </c>
      <c r="AD1650" s="176">
        <v>42.135761589403977</v>
      </c>
    </row>
    <row r="1651" spans="1:31" x14ac:dyDescent="0.2">
      <c r="A1651" s="121">
        <v>1.1330645161290323</v>
      </c>
      <c r="B1651" s="177"/>
      <c r="C1651" s="176">
        <v>42.953736654804267</v>
      </c>
      <c r="AD1651" s="176">
        <v>42.953736654804267</v>
      </c>
    </row>
    <row r="1652" spans="1:31" x14ac:dyDescent="0.2">
      <c r="A1652" s="121">
        <v>1.0992736077481839</v>
      </c>
      <c r="B1652" s="177"/>
      <c r="C1652" s="176">
        <v>43.169603524229075</v>
      </c>
      <c r="AD1652" s="176">
        <v>43.169603524229075</v>
      </c>
    </row>
    <row r="1653" spans="1:31" x14ac:dyDescent="0.2">
      <c r="A1653" s="121">
        <v>1.5261224489795919</v>
      </c>
      <c r="B1653" s="177"/>
      <c r="C1653" s="176">
        <v>45.493982348221451</v>
      </c>
      <c r="AD1653" s="176">
        <v>45.493982348221451</v>
      </c>
    </row>
    <row r="1654" spans="1:31" x14ac:dyDescent="0.2">
      <c r="A1654" s="121">
        <v>1.9477286869943995</v>
      </c>
      <c r="B1654" s="177"/>
      <c r="C1654" s="176">
        <v>44.621725239616616</v>
      </c>
      <c r="AD1654" s="176">
        <v>44.621725239616616</v>
      </c>
    </row>
    <row r="1655" spans="1:31" x14ac:dyDescent="0.2">
      <c r="A1655" s="183">
        <v>0.40812182741116754</v>
      </c>
      <c r="AD1655" s="178"/>
      <c r="AE1655" s="184">
        <v>36.492537313432834</v>
      </c>
    </row>
    <row r="1656" spans="1:31" x14ac:dyDescent="0.2">
      <c r="A1656" s="185">
        <v>0.70417124039517009</v>
      </c>
      <c r="AD1656" s="178"/>
      <c r="AE1656" s="186">
        <v>39.922057677318783</v>
      </c>
    </row>
    <row r="1657" spans="1:31" x14ac:dyDescent="0.2">
      <c r="A1657" s="183">
        <v>0.4</v>
      </c>
      <c r="AD1657" s="178"/>
      <c r="AE1657" s="184">
        <v>36.693333333333335</v>
      </c>
    </row>
    <row r="1658" spans="1:31" x14ac:dyDescent="0.2">
      <c r="A1658" s="183">
        <v>0.54447439353099736</v>
      </c>
      <c r="AD1658" s="178"/>
      <c r="AE1658" s="184">
        <v>36.905940594059409</v>
      </c>
    </row>
    <row r="1659" spans="1:31" x14ac:dyDescent="0.2">
      <c r="A1659" s="185">
        <v>0.54596412556053808</v>
      </c>
      <c r="AD1659" s="178"/>
      <c r="AE1659" s="186">
        <v>38.583162217659137</v>
      </c>
    </row>
    <row r="1660" spans="1:31" x14ac:dyDescent="0.2">
      <c r="A1660" s="183">
        <v>0.52677029360967187</v>
      </c>
      <c r="AD1660" s="178"/>
      <c r="AE1660" s="184">
        <v>39.103825136612024</v>
      </c>
    </row>
    <row r="1661" spans="1:31" x14ac:dyDescent="0.2">
      <c r="A1661" s="185">
        <v>1.5384615384615385</v>
      </c>
      <c r="AD1661" s="178"/>
      <c r="AE1661" s="186">
        <v>43.232758620689658</v>
      </c>
    </row>
    <row r="1662" spans="1:31" x14ac:dyDescent="0.2">
      <c r="A1662" s="185">
        <v>0.29602595296025952</v>
      </c>
      <c r="AD1662" s="178"/>
      <c r="AE1662" s="186">
        <v>34.19178082191781</v>
      </c>
    </row>
    <row r="1663" spans="1:31" x14ac:dyDescent="0.2">
      <c r="A1663" s="185">
        <v>1.8221208665906499</v>
      </c>
      <c r="AD1663" s="178"/>
      <c r="AE1663" s="186">
        <v>40.025031289111389</v>
      </c>
    </row>
    <row r="1664" spans="1:31" x14ac:dyDescent="0.2">
      <c r="A1664" s="185">
        <v>1.7875000000000001</v>
      </c>
      <c r="AD1664" s="178"/>
      <c r="AE1664" s="186">
        <v>48.302253302253305</v>
      </c>
    </row>
    <row r="1665" spans="1:31" x14ac:dyDescent="0.2">
      <c r="A1665" s="183">
        <v>0.78231292517006801</v>
      </c>
      <c r="AD1665" s="178"/>
      <c r="AE1665" s="184">
        <v>41.508695652173913</v>
      </c>
    </row>
    <row r="1666" spans="1:31" x14ac:dyDescent="0.2">
      <c r="A1666" s="185">
        <v>0.17434507678410116</v>
      </c>
      <c r="AD1666" s="178"/>
      <c r="AE1666" s="186">
        <v>29.782383419689118</v>
      </c>
    </row>
    <row r="1667" spans="1:31" x14ac:dyDescent="0.2">
      <c r="A1667" s="185">
        <v>0.21248789932236206</v>
      </c>
      <c r="AD1667" s="178"/>
      <c r="AE1667" s="186">
        <v>32.46013667425968</v>
      </c>
    </row>
    <row r="1668" spans="1:31" x14ac:dyDescent="0.2">
      <c r="A1668" s="183">
        <v>1.2351421188630491</v>
      </c>
      <c r="AD1668" s="178"/>
      <c r="AE1668" s="184">
        <v>47.30125523012552</v>
      </c>
    </row>
    <row r="1669" spans="1:31" x14ac:dyDescent="0.2">
      <c r="A1669" s="185">
        <v>0.30910951893551691</v>
      </c>
      <c r="AE1669" s="186">
        <v>33.443708609271525</v>
      </c>
    </row>
    <row r="1670" spans="1:31" x14ac:dyDescent="0.2">
      <c r="A1670" s="185">
        <v>1.3813953488372093</v>
      </c>
      <c r="AE1670" s="186">
        <v>47.306397306397308</v>
      </c>
    </row>
    <row r="1671" spans="1:31" x14ac:dyDescent="0.2">
      <c r="A1671" s="185">
        <v>2.0744680851063828</v>
      </c>
      <c r="AE1671" s="186">
        <v>38</v>
      </c>
    </row>
    <row r="1672" spans="1:31" x14ac:dyDescent="0.2">
      <c r="A1672" s="185">
        <v>0.2172636523781562</v>
      </c>
      <c r="AE1672" s="186">
        <v>31.567567567567568</v>
      </c>
    </row>
    <row r="1673" spans="1:31" x14ac:dyDescent="0.2">
      <c r="A1673" s="185">
        <v>1.6085594989561587</v>
      </c>
      <c r="AE1673" s="186">
        <v>48.384166125892278</v>
      </c>
    </row>
    <row r="1674" spans="1:31" x14ac:dyDescent="0.2">
      <c r="A1674" s="185">
        <v>0.30173564753004006</v>
      </c>
      <c r="AE1674" s="186">
        <v>35.414823008849559</v>
      </c>
    </row>
    <row r="1675" spans="1:31" x14ac:dyDescent="0.2">
      <c r="A1675" s="185">
        <v>1.2945736434108528</v>
      </c>
      <c r="AE1675" s="186">
        <v>48.646041250831672</v>
      </c>
    </row>
    <row r="1676" spans="1:31" x14ac:dyDescent="0.2">
      <c r="A1676" s="185">
        <v>1.4085510688836105</v>
      </c>
      <c r="AE1676" s="186">
        <v>48.779932546374368</v>
      </c>
    </row>
    <row r="1677" spans="1:31" x14ac:dyDescent="0.2">
      <c r="A1677" s="185">
        <v>1.2195121951219512</v>
      </c>
      <c r="AE1677" s="186">
        <v>48.95</v>
      </c>
    </row>
    <row r="1678" spans="1:31" x14ac:dyDescent="0.2">
      <c r="A1678" s="185">
        <v>1.0881742738589211</v>
      </c>
      <c r="AE1678" s="186">
        <v>47.4976167778837</v>
      </c>
    </row>
    <row r="1679" spans="1:31" x14ac:dyDescent="0.2">
      <c r="A1679" s="183">
        <v>2.2009978617248751</v>
      </c>
      <c r="AE1679" s="184">
        <v>48.303108808290155</v>
      </c>
    </row>
    <row r="1680" spans="1:31" x14ac:dyDescent="0.2">
      <c r="A1680" s="183">
        <v>0.80615384615384611</v>
      </c>
      <c r="AE1680" s="184">
        <v>44.045801526717554</v>
      </c>
    </row>
    <row r="1681" spans="1:31" x14ac:dyDescent="0.2">
      <c r="A1681" s="185">
        <v>0.84247506799637351</v>
      </c>
      <c r="AE1681" s="186">
        <v>44.05434490180253</v>
      </c>
    </row>
    <row r="1682" spans="1:31" x14ac:dyDescent="0.2">
      <c r="A1682" s="185">
        <v>0.789924973204716</v>
      </c>
      <c r="AE1682" s="186">
        <v>41.99457259158752</v>
      </c>
    </row>
    <row r="1683" spans="1:31" x14ac:dyDescent="0.2">
      <c r="A1683" s="183">
        <v>0.98892617449664433</v>
      </c>
      <c r="AE1683" s="184">
        <v>48.184594502884288</v>
      </c>
    </row>
    <row r="1684" spans="1:31" x14ac:dyDescent="0.2">
      <c r="A1684" s="185">
        <v>1.2089864158829675</v>
      </c>
      <c r="AE1684" s="186">
        <v>49.101123595505619</v>
      </c>
    </row>
    <row r="1685" spans="1:31" x14ac:dyDescent="0.2">
      <c r="A1685" s="183">
        <v>1.2115299334811529</v>
      </c>
      <c r="AE1685" s="184">
        <v>49.414714494875547</v>
      </c>
    </row>
    <row r="1686" spans="1:31" x14ac:dyDescent="0.2">
      <c r="A1686" s="183">
        <v>0.51784864350309379</v>
      </c>
      <c r="AE1686" s="184">
        <v>37.693014705882355</v>
      </c>
    </row>
    <row r="1687" spans="1:31" x14ac:dyDescent="0.2">
      <c r="A1687" s="183">
        <v>0.33422603106588111</v>
      </c>
      <c r="AE1687" s="184">
        <v>35.136217948717949</v>
      </c>
    </row>
    <row r="1688" spans="1:31" x14ac:dyDescent="0.2">
      <c r="A1688" s="183">
        <v>1.2640264026402641</v>
      </c>
      <c r="AE1688" s="184">
        <v>48.600087032201913</v>
      </c>
    </row>
    <row r="1689" spans="1:31" x14ac:dyDescent="0.2">
      <c r="A1689" s="185">
        <v>1.998019801980198</v>
      </c>
      <c r="AE1689" s="186">
        <v>48.564915758176411</v>
      </c>
    </row>
    <row r="1690" spans="1:31" x14ac:dyDescent="0.2">
      <c r="A1690" s="183">
        <v>0.92614770459081841</v>
      </c>
      <c r="AE1690" s="184">
        <v>47.497844827586206</v>
      </c>
    </row>
    <row r="1691" spans="1:31" x14ac:dyDescent="0.2">
      <c r="A1691" s="183">
        <v>1.2527944969905418</v>
      </c>
      <c r="AE1691" s="184">
        <v>49.500343170899107</v>
      </c>
    </row>
    <row r="1692" spans="1:31" x14ac:dyDescent="0.2">
      <c r="A1692" s="185">
        <v>2.2962962962962963</v>
      </c>
      <c r="AE1692" s="186">
        <v>48.899769585253459</v>
      </c>
    </row>
    <row r="1693" spans="1:31" x14ac:dyDescent="0.2">
      <c r="A1693" s="185">
        <v>0.89087837837837835</v>
      </c>
      <c r="AE1693" s="186">
        <v>43.00037921880925</v>
      </c>
    </row>
    <row r="1694" spans="1:31" x14ac:dyDescent="0.2">
      <c r="A1694" s="185">
        <v>1.3980169971671388</v>
      </c>
      <c r="AE1694" s="186">
        <v>48.520770010131713</v>
      </c>
    </row>
    <row r="1695" spans="1:31" x14ac:dyDescent="0.2">
      <c r="A1695" s="183">
        <v>1.1843640606767796</v>
      </c>
      <c r="AE1695" s="184">
        <v>44.009852216748769</v>
      </c>
    </row>
    <row r="1696" spans="1:31" x14ac:dyDescent="0.2">
      <c r="A1696" s="185">
        <v>0.87290167865707435</v>
      </c>
      <c r="AE1696" s="186">
        <v>42.609890109890109</v>
      </c>
    </row>
    <row r="1697" spans="1:31" x14ac:dyDescent="0.2">
      <c r="A1697" s="183">
        <v>0.34589502018842533</v>
      </c>
      <c r="AE1697" s="184">
        <v>34.190661478599225</v>
      </c>
    </row>
    <row r="1698" spans="1:31" x14ac:dyDescent="0.2">
      <c r="A1698" s="183">
        <v>0.50997782705099781</v>
      </c>
      <c r="AE1698" s="184">
        <v>36.1</v>
      </c>
    </row>
    <row r="1699" spans="1:31" x14ac:dyDescent="0.2">
      <c r="A1699" s="183">
        <v>0.4154057771664374</v>
      </c>
      <c r="AE1699" s="184">
        <v>37.069536423841058</v>
      </c>
    </row>
    <row r="1700" spans="1:31" x14ac:dyDescent="0.2">
      <c r="A1700" s="185">
        <v>0.39334085778781036</v>
      </c>
      <c r="AE1700" s="186">
        <v>36.771879483500719</v>
      </c>
    </row>
    <row r="1701" spans="1:31" x14ac:dyDescent="0.2">
      <c r="A1701" s="185">
        <v>0.65312965722801786</v>
      </c>
      <c r="AE1701" s="186">
        <v>39.93211637193383</v>
      </c>
    </row>
    <row r="1702" spans="1:31" x14ac:dyDescent="0.2">
      <c r="A1702" s="183">
        <v>1.924944812362031</v>
      </c>
      <c r="AE1702" s="184">
        <v>46.628440366972477</v>
      </c>
    </row>
    <row r="1703" spans="1:31" x14ac:dyDescent="0.2">
      <c r="A1703" s="183">
        <v>1.922671353251318</v>
      </c>
      <c r="AE1703" s="184">
        <v>48.599634369287017</v>
      </c>
    </row>
    <row r="1704" spans="1:31" x14ac:dyDescent="0.2">
      <c r="A1704" s="185">
        <v>1.3366619115549216</v>
      </c>
      <c r="AE1704" s="186">
        <v>48.749199573105656</v>
      </c>
    </row>
    <row r="1705" spans="1:31" x14ac:dyDescent="0.2">
      <c r="A1705" s="183">
        <v>2.075785582255083</v>
      </c>
      <c r="AE1705" s="184">
        <v>48.806767586821017</v>
      </c>
    </row>
    <row r="1706" spans="1:31" x14ac:dyDescent="0.2">
      <c r="A1706" s="183">
        <v>1.3162291169451075</v>
      </c>
      <c r="AE1706" s="184">
        <v>47.824116047144152</v>
      </c>
    </row>
    <row r="1707" spans="1:31" x14ac:dyDescent="0.2">
      <c r="A1707" s="185">
        <v>0.28893442622950821</v>
      </c>
      <c r="AE1707" s="186">
        <v>33.096453900709221</v>
      </c>
    </row>
    <row r="1708" spans="1:31" x14ac:dyDescent="0.2">
      <c r="A1708" s="183">
        <v>0.26058041112454655</v>
      </c>
      <c r="AE1708" s="184">
        <v>32.662412993039446</v>
      </c>
    </row>
    <row r="1709" spans="1:31" x14ac:dyDescent="0.2">
      <c r="A1709" s="185">
        <v>0.29563156112428041</v>
      </c>
      <c r="AE1709" s="186">
        <v>33.505154639175259</v>
      </c>
    </row>
    <row r="1710" spans="1:31" x14ac:dyDescent="0.2">
      <c r="A1710" s="183">
        <v>0.17984907769703745</v>
      </c>
      <c r="AE1710" s="184">
        <v>29.616938616938619</v>
      </c>
    </row>
    <row r="1711" spans="1:31" x14ac:dyDescent="0.2">
      <c r="A1711" s="183">
        <v>0.26622971285892633</v>
      </c>
      <c r="AE1711" s="184">
        <v>33.007033997655334</v>
      </c>
    </row>
    <row r="1712" spans="1:31" x14ac:dyDescent="0.2">
      <c r="A1712" s="185">
        <v>0.35320197044334978</v>
      </c>
      <c r="AE1712" s="186">
        <v>34.881450488145049</v>
      </c>
    </row>
    <row r="1713" spans="1:31" x14ac:dyDescent="0.2">
      <c r="A1713" s="185">
        <v>0.23673702224757559</v>
      </c>
      <c r="AE1713" s="186">
        <v>33.732530120481925</v>
      </c>
    </row>
    <row r="1714" spans="1:31" x14ac:dyDescent="0.2">
      <c r="A1714" s="183">
        <v>1.8407687028140014</v>
      </c>
      <c r="AE1714" s="184">
        <v>48.760999254287846</v>
      </c>
    </row>
    <row r="1715" spans="1:31" x14ac:dyDescent="0.2">
      <c r="A1715" s="183">
        <v>0.48396501457725949</v>
      </c>
      <c r="AE1715" s="184">
        <v>35.858433734939759</v>
      </c>
    </row>
    <row r="1716" spans="1:31" x14ac:dyDescent="0.2">
      <c r="A1716" s="185">
        <v>0.30747793776126336</v>
      </c>
      <c r="AE1716" s="186">
        <v>34.984894259818731</v>
      </c>
    </row>
    <row r="1717" spans="1:31" x14ac:dyDescent="0.2">
      <c r="A1717" s="185">
        <v>1.9324894514767932</v>
      </c>
      <c r="AE1717" s="186">
        <v>48.580786026200876</v>
      </c>
    </row>
    <row r="1718" spans="1:31" x14ac:dyDescent="0.2">
      <c r="A1718" s="185">
        <v>0.64018264840182648</v>
      </c>
      <c r="AE1718" s="186">
        <v>38.980028530670474</v>
      </c>
    </row>
    <row r="1719" spans="1:31" x14ac:dyDescent="0.2">
      <c r="A1719" s="183">
        <v>1.1688574317492417</v>
      </c>
      <c r="AE1719" s="184">
        <v>47.88062283737024</v>
      </c>
    </row>
    <row r="1720" spans="1:31" x14ac:dyDescent="0.2">
      <c r="A1720" s="183">
        <v>1.5876052027543994</v>
      </c>
      <c r="AE1720" s="184">
        <v>48.997590361445781</v>
      </c>
    </row>
    <row r="1721" spans="1:31" x14ac:dyDescent="0.2">
      <c r="A1721" s="183">
        <v>0.87478260869565216</v>
      </c>
      <c r="AE1721" s="184">
        <v>44.632206759443342</v>
      </c>
    </row>
    <row r="1722" spans="1:31" x14ac:dyDescent="0.2">
      <c r="A1722" s="185">
        <v>1.2381720430107528</v>
      </c>
      <c r="AE1722" s="186">
        <v>49.088145896656535</v>
      </c>
    </row>
    <row r="1723" spans="1:31" x14ac:dyDescent="0.2">
      <c r="A1723" s="183">
        <v>0.46965399886557008</v>
      </c>
      <c r="AE1723" s="184">
        <v>37.977053140096615</v>
      </c>
    </row>
    <row r="1724" spans="1:31" x14ac:dyDescent="0.2">
      <c r="A1724" s="183">
        <v>2.0765634132086501</v>
      </c>
      <c r="AE1724" s="184">
        <v>49.611595834506048</v>
      </c>
    </row>
    <row r="1725" spans="1:31" x14ac:dyDescent="0.2">
      <c r="A1725" s="185">
        <v>1.2421009437833401</v>
      </c>
      <c r="AE1725" s="186">
        <v>49.65972910472415</v>
      </c>
    </row>
    <row r="1726" spans="1:31" x14ac:dyDescent="0.2">
      <c r="A1726" s="185">
        <v>1.1424390243902438</v>
      </c>
      <c r="AE1726" s="186">
        <v>49.2399658411614</v>
      </c>
    </row>
    <row r="1727" spans="1:31" x14ac:dyDescent="0.2">
      <c r="A1727" s="183">
        <v>1.2675159235668789</v>
      </c>
      <c r="AE1727" s="184">
        <v>48.50083752093802</v>
      </c>
    </row>
    <row r="1728" spans="1:31" x14ac:dyDescent="0.2">
      <c r="A1728" s="183">
        <v>1.0090826521344232</v>
      </c>
      <c r="AE1728" s="184">
        <v>47.074707470747072</v>
      </c>
    </row>
    <row r="1729" spans="1:31" x14ac:dyDescent="0.2">
      <c r="A1729" s="185">
        <v>0.37662337662337664</v>
      </c>
      <c r="AE1729" s="186">
        <v>33.448275862068968</v>
      </c>
    </row>
    <row r="1730" spans="1:31" x14ac:dyDescent="0.2">
      <c r="A1730" s="183">
        <v>0.62691131498470953</v>
      </c>
      <c r="AE1730" s="184">
        <v>36.512195121951223</v>
      </c>
    </row>
    <row r="1731" spans="1:31" x14ac:dyDescent="0.2">
      <c r="A1731" s="185">
        <v>0.22689540675152187</v>
      </c>
      <c r="AE1731" s="186">
        <v>33.536585365853661</v>
      </c>
    </row>
    <row r="1732" spans="1:31" x14ac:dyDescent="0.2">
      <c r="A1732" s="183">
        <v>0.63876651982378851</v>
      </c>
      <c r="AE1732" s="184">
        <v>36.015325670498086</v>
      </c>
    </row>
    <row r="1733" spans="1:31" x14ac:dyDescent="0.2">
      <c r="A1733" s="183">
        <v>0.81836130306021715</v>
      </c>
      <c r="AE1733" s="184">
        <v>41.963208685162847</v>
      </c>
    </row>
    <row r="1734" spans="1:31" x14ac:dyDescent="0.2">
      <c r="A1734" s="183">
        <v>0.40125570776255709</v>
      </c>
      <c r="AE1734" s="184">
        <v>36.984352773826458</v>
      </c>
    </row>
    <row r="1735" spans="1:31" x14ac:dyDescent="0.2">
      <c r="A1735" s="183">
        <v>0.42755344418052255</v>
      </c>
      <c r="AE1735" s="184">
        <v>37.652777777777779</v>
      </c>
    </row>
    <row r="1736" spans="1:31" x14ac:dyDescent="0.2">
      <c r="A1736" s="185">
        <v>0.24891229677123883</v>
      </c>
      <c r="AE1736" s="186">
        <v>32.571297148114077</v>
      </c>
    </row>
    <row r="1737" spans="1:31" x14ac:dyDescent="0.2">
      <c r="A1737" s="183">
        <v>1.191415313225058</v>
      </c>
      <c r="AE1737" s="184">
        <v>47.468354430379748</v>
      </c>
    </row>
    <row r="1738" spans="1:31" x14ac:dyDescent="0.2">
      <c r="A1738" s="185">
        <v>0.23806298679309176</v>
      </c>
      <c r="AE1738" s="186">
        <v>32.49928876244666</v>
      </c>
    </row>
    <row r="1739" spans="1:31" x14ac:dyDescent="0.2">
      <c r="A1739" s="183">
        <v>0.32601880877742945</v>
      </c>
      <c r="AE1739" s="184">
        <v>35.53846153846154</v>
      </c>
    </row>
    <row r="1740" spans="1:31" x14ac:dyDescent="0.2">
      <c r="A1740" s="183">
        <v>0.53551912568306015</v>
      </c>
      <c r="AE1740" s="184">
        <v>37.5</v>
      </c>
    </row>
    <row r="1741" spans="1:31" x14ac:dyDescent="0.2">
      <c r="A1741" s="185">
        <v>1.5696498054474708</v>
      </c>
      <c r="AE1741" s="186">
        <v>49.449677739216661</v>
      </c>
    </row>
    <row r="1742" spans="1:31" x14ac:dyDescent="0.2">
      <c r="A1742" s="185">
        <v>2.1745928338762215</v>
      </c>
      <c r="AE1742" s="186">
        <v>50.212702216896346</v>
      </c>
    </row>
    <row r="1743" spans="1:31" x14ac:dyDescent="0.2">
      <c r="A1743" s="183">
        <v>0.2001767565178966</v>
      </c>
      <c r="AE1743" s="184">
        <v>30.90728476821192</v>
      </c>
    </row>
    <row r="1744" spans="1:31" x14ac:dyDescent="0.2">
      <c r="A1744" s="183">
        <v>0.22403222981257664</v>
      </c>
      <c r="AE1744" s="184">
        <v>29.124315871774826</v>
      </c>
    </row>
    <row r="1745" spans="1:32" x14ac:dyDescent="0.2">
      <c r="A1745" s="185">
        <v>0.3026992287917738</v>
      </c>
      <c r="AE1745" s="186">
        <v>32.331210191082803</v>
      </c>
    </row>
    <row r="1746" spans="1:32" x14ac:dyDescent="0.2">
      <c r="A1746" s="183">
        <v>0.19086219602063376</v>
      </c>
      <c r="AE1746" s="184">
        <v>27.884169884169886</v>
      </c>
    </row>
    <row r="1747" spans="1:32" x14ac:dyDescent="0.2">
      <c r="A1747" s="183">
        <v>0.34263261296660119</v>
      </c>
      <c r="AE1747" s="184">
        <v>34.658256880733944</v>
      </c>
    </row>
    <row r="1748" spans="1:32" x14ac:dyDescent="0.2">
      <c r="A1748" s="185">
        <v>0.24687019547551065</v>
      </c>
      <c r="AE1748" s="186">
        <v>32.620996441281136</v>
      </c>
    </row>
    <row r="1749" spans="1:32" x14ac:dyDescent="0.2">
      <c r="A1749" s="185">
        <v>0.29243937232524964</v>
      </c>
      <c r="AE1749" s="186">
        <v>30</v>
      </c>
    </row>
    <row r="1750" spans="1:32" x14ac:dyDescent="0.2">
      <c r="A1750" s="183">
        <v>0.45030843043180263</v>
      </c>
      <c r="AE1750" s="184">
        <v>33.535768645357685</v>
      </c>
    </row>
    <row r="1751" spans="1:32" x14ac:dyDescent="0.2">
      <c r="A1751" s="183">
        <v>0.50052702906188828</v>
      </c>
      <c r="AE1751" s="184">
        <v>37.966305655836344</v>
      </c>
    </row>
    <row r="1752" spans="1:32" x14ac:dyDescent="0.2">
      <c r="A1752" s="188">
        <v>1.3019145802650958</v>
      </c>
      <c r="B1752" s="189"/>
      <c r="C1752" s="176"/>
      <c r="AE1752" s="184"/>
      <c r="AF1752" s="176">
        <v>43.359728506787327</v>
      </c>
    </row>
    <row r="1753" spans="1:32" x14ac:dyDescent="0.2">
      <c r="A1753" s="188">
        <v>1.5930388219544847</v>
      </c>
      <c r="B1753" s="189"/>
      <c r="C1753" s="176"/>
      <c r="AE1753" s="184"/>
      <c r="AF1753" s="176">
        <v>27.897899159663865</v>
      </c>
    </row>
    <row r="1754" spans="1:32" x14ac:dyDescent="0.2">
      <c r="A1754" s="188">
        <v>0.67444876783398189</v>
      </c>
      <c r="B1754" s="189"/>
      <c r="C1754" s="176"/>
      <c r="AE1754" s="186"/>
      <c r="AF1754" s="176">
        <v>43.153846153846153</v>
      </c>
    </row>
    <row r="1755" spans="1:32" x14ac:dyDescent="0.2">
      <c r="A1755" s="188">
        <v>1.1104863649142536</v>
      </c>
      <c r="B1755" s="190"/>
      <c r="C1755" s="176"/>
      <c r="AE1755" s="184"/>
      <c r="AF1755" s="176">
        <v>50.936708860759495</v>
      </c>
    </row>
    <row r="1756" spans="1:32" x14ac:dyDescent="0.2">
      <c r="A1756" s="188">
        <v>1.5105633802816902</v>
      </c>
      <c r="B1756" s="189"/>
      <c r="C1756" s="176"/>
      <c r="AE1756" s="186"/>
      <c r="AF1756" s="176">
        <v>50</v>
      </c>
    </row>
    <row r="1757" spans="1:32" x14ac:dyDescent="0.2">
      <c r="A1757" s="188">
        <v>0.76923076923076927</v>
      </c>
      <c r="B1757" s="190"/>
      <c r="C1757" s="176"/>
      <c r="AF1757" s="176">
        <v>44.369696969696967</v>
      </c>
    </row>
    <row r="1758" spans="1:32" x14ac:dyDescent="0.2">
      <c r="A1758" s="188">
        <v>0.97496206373292871</v>
      </c>
      <c r="B1758" s="189"/>
      <c r="C1758" s="176"/>
      <c r="AF1758" s="176">
        <v>51.5</v>
      </c>
    </row>
    <row r="1759" spans="1:32" x14ac:dyDescent="0.2">
      <c r="A1759" s="188">
        <v>1.3703703703703705</v>
      </c>
      <c r="B1759" s="189"/>
      <c r="C1759" s="176"/>
      <c r="AF1759" s="176">
        <v>50.4989604989605</v>
      </c>
    </row>
    <row r="1760" spans="1:32" x14ac:dyDescent="0.2">
      <c r="A1760" s="188">
        <v>1.2517647058823529</v>
      </c>
      <c r="B1760" s="190"/>
      <c r="C1760" s="176"/>
      <c r="AF1760" s="176">
        <v>49.943609022556394</v>
      </c>
    </row>
    <row r="1761" spans="1:32" x14ac:dyDescent="0.2">
      <c r="A1761" s="188">
        <v>1.3424369747899159</v>
      </c>
      <c r="B1761" s="189"/>
      <c r="C1761" s="176"/>
      <c r="AF1761" s="176">
        <v>50.500782472613459</v>
      </c>
    </row>
    <row r="1762" spans="1:32" x14ac:dyDescent="0.2">
      <c r="A1762" s="188">
        <v>1.2097186700767264</v>
      </c>
      <c r="B1762" s="190"/>
      <c r="C1762" s="176"/>
      <c r="AF1762" s="176">
        <v>50.253699788583511</v>
      </c>
    </row>
    <row r="1763" spans="1:32" x14ac:dyDescent="0.2">
      <c r="A1763" s="188">
        <v>1.7400881057268722</v>
      </c>
      <c r="B1763" s="190"/>
      <c r="C1763" s="176"/>
      <c r="AF1763" s="176">
        <v>49.848101265822784</v>
      </c>
    </row>
    <row r="1764" spans="1:32" x14ac:dyDescent="0.2">
      <c r="A1764" s="188">
        <v>1.0433763188745604</v>
      </c>
      <c r="B1764" s="189"/>
      <c r="C1764" s="176"/>
      <c r="AF1764" s="176">
        <v>48.943820224719104</v>
      </c>
    </row>
    <row r="1765" spans="1:32" x14ac:dyDescent="0.2">
      <c r="A1765" s="188">
        <v>1.4782608695652173</v>
      </c>
      <c r="B1765" s="190"/>
      <c r="C1765" s="176"/>
      <c r="AF1765" s="176">
        <v>50.052287581699346</v>
      </c>
    </row>
    <row r="1766" spans="1:32" x14ac:dyDescent="0.2">
      <c r="A1766" s="188">
        <v>0.8964757709251101</v>
      </c>
      <c r="B1766" s="189"/>
      <c r="C1766" s="176"/>
      <c r="AF1766" s="176">
        <v>46.32678132678133</v>
      </c>
    </row>
    <row r="1767" spans="1:32" x14ac:dyDescent="0.2">
      <c r="A1767" s="188">
        <v>0.99320652173913049</v>
      </c>
      <c r="B1767" s="190"/>
      <c r="C1767" s="176"/>
      <c r="AF1767" s="176">
        <v>46.511627906976742</v>
      </c>
    </row>
    <row r="1768" spans="1:32" x14ac:dyDescent="0.2">
      <c r="A1768" s="188">
        <v>0.81990521327014221</v>
      </c>
      <c r="B1768" s="189"/>
      <c r="C1768" s="176"/>
      <c r="AF1768" s="176">
        <v>43.75722543352601</v>
      </c>
    </row>
    <row r="1769" spans="1:32" x14ac:dyDescent="0.2">
      <c r="A1769" s="188">
        <v>1.3555555555555556</v>
      </c>
      <c r="B1769" s="190"/>
      <c r="C1769" s="176"/>
      <c r="AF1769" s="176">
        <v>49.83606557377049</v>
      </c>
    </row>
    <row r="1770" spans="1:32" x14ac:dyDescent="0.2">
      <c r="A1770" s="188">
        <v>0.88505747126436785</v>
      </c>
      <c r="B1770" s="190"/>
      <c r="C1770" s="176"/>
      <c r="AF1770" s="176">
        <v>33.116883116883116</v>
      </c>
    </row>
    <row r="1771" spans="1:32" x14ac:dyDescent="0.2">
      <c r="A1771" s="188">
        <v>1.5090090090090089</v>
      </c>
      <c r="B1771" s="189"/>
      <c r="C1771" s="176"/>
      <c r="AF1771" s="176">
        <v>49.850746268656714</v>
      </c>
    </row>
    <row r="1772" spans="1:32" x14ac:dyDescent="0.2">
      <c r="A1772" s="188">
        <v>1.6344339622641511</v>
      </c>
      <c r="B1772" s="190"/>
      <c r="C1772" s="176"/>
      <c r="AF1772" s="176">
        <v>49.900432900432904</v>
      </c>
    </row>
    <row r="1773" spans="1:32" x14ac:dyDescent="0.2">
      <c r="A1773" s="188">
        <v>1.4095607235142118</v>
      </c>
      <c r="B1773" s="189"/>
      <c r="C1773" s="176"/>
      <c r="AF1773" s="176">
        <v>49.954170485792851</v>
      </c>
    </row>
    <row r="1774" spans="1:32" x14ac:dyDescent="0.2">
      <c r="A1774" s="188">
        <v>1.3548922056384742</v>
      </c>
      <c r="B1774" s="190"/>
      <c r="C1774" s="176"/>
      <c r="AF1774" s="176">
        <v>52.386780905752751</v>
      </c>
    </row>
    <row r="1775" spans="1:32" x14ac:dyDescent="0.2">
      <c r="A1775" s="188">
        <v>1.3022636484687085</v>
      </c>
      <c r="B1775" s="189"/>
      <c r="C1775" s="176"/>
      <c r="AF1775" s="176">
        <v>50.531697341513294</v>
      </c>
    </row>
    <row r="1776" spans="1:32" x14ac:dyDescent="0.2">
      <c r="A1776" s="188">
        <v>0.50292397660818711</v>
      </c>
      <c r="B1776" s="189"/>
      <c r="C1776" s="176"/>
      <c r="AF1776" s="176">
        <v>40.697674418604649</v>
      </c>
    </row>
    <row r="1777" spans="1:34" x14ac:dyDescent="0.2">
      <c r="A1777" s="188">
        <v>2.3434125269978403</v>
      </c>
      <c r="B1777" s="190"/>
      <c r="C1777" s="176"/>
      <c r="AF1777" s="176">
        <v>50.797235023041473</v>
      </c>
    </row>
    <row r="1778" spans="1:34" x14ac:dyDescent="0.2">
      <c r="A1778" s="188">
        <v>1.7556142668428005</v>
      </c>
      <c r="B1778" s="189"/>
      <c r="C1778" s="176"/>
      <c r="AF1778" s="176">
        <v>42.024078254326561</v>
      </c>
    </row>
    <row r="1779" spans="1:34" x14ac:dyDescent="0.2">
      <c r="A1779" s="188">
        <v>1.1172472387425658</v>
      </c>
      <c r="B1779" s="190"/>
      <c r="C1779" s="176"/>
      <c r="AF1779" s="176">
        <v>51.71102661596958</v>
      </c>
    </row>
    <row r="1780" spans="1:34" x14ac:dyDescent="0.2">
      <c r="A1780" s="54">
        <v>0.64834123222748818</v>
      </c>
      <c r="AG1780" s="231">
        <v>45.730994152046783</v>
      </c>
    </row>
    <row r="1781" spans="1:34" x14ac:dyDescent="0.2">
      <c r="A1781" s="54">
        <v>0.68052999631946998</v>
      </c>
      <c r="AG1781" s="231">
        <v>46.864791779340187</v>
      </c>
    </row>
    <row r="1782" spans="1:34" x14ac:dyDescent="0.2">
      <c r="A1782" s="54">
        <v>1.1898148148148149</v>
      </c>
      <c r="AG1782" s="231">
        <v>50.933852140077818</v>
      </c>
    </row>
    <row r="1783" spans="1:34" x14ac:dyDescent="0.2">
      <c r="A1783" s="54">
        <v>1.3424369747899159</v>
      </c>
      <c r="AG1783" s="231">
        <v>52.527386541471046</v>
      </c>
    </row>
    <row r="1784" spans="1:34" x14ac:dyDescent="0.2">
      <c r="A1784" s="54">
        <v>1.3703703703703705</v>
      </c>
      <c r="AG1784" s="231">
        <v>52.723492723492726</v>
      </c>
    </row>
    <row r="1785" spans="1:34" x14ac:dyDescent="0.2">
      <c r="A1785" s="54">
        <v>1.4382470119521913</v>
      </c>
      <c r="AG1785" s="231">
        <v>52.853185595567865</v>
      </c>
    </row>
    <row r="1786" spans="1:34" x14ac:dyDescent="0.2">
      <c r="A1786" s="54">
        <v>1.5825123152709359</v>
      </c>
      <c r="AG1786" s="231">
        <v>52.622568093385212</v>
      </c>
    </row>
    <row r="1787" spans="1:34" x14ac:dyDescent="0.2">
      <c r="A1787" s="54">
        <v>1.677927927927928</v>
      </c>
      <c r="AG1787" s="231">
        <v>52.496644295302012</v>
      </c>
    </row>
    <row r="1788" spans="1:34" x14ac:dyDescent="0.2">
      <c r="A1788" s="54">
        <v>1.7074939564867042</v>
      </c>
      <c r="AG1788" s="231">
        <v>52.605002359603589</v>
      </c>
    </row>
    <row r="1789" spans="1:34" x14ac:dyDescent="0.2">
      <c r="A1789" s="54">
        <v>2.0332936979785967</v>
      </c>
      <c r="AG1789" s="231">
        <v>52.748538011695906</v>
      </c>
    </row>
    <row r="1790" spans="1:34" x14ac:dyDescent="0.2">
      <c r="A1790" s="54">
        <v>2.4336283185840708</v>
      </c>
      <c r="AG1790" s="231">
        <v>47.81818181818182</v>
      </c>
    </row>
    <row r="1791" spans="1:34" x14ac:dyDescent="0.2">
      <c r="A1791" s="54">
        <v>2.6365795724465557</v>
      </c>
      <c r="AG1791" s="231">
        <v>52.117117117117118</v>
      </c>
    </row>
    <row r="1792" spans="1:34" x14ac:dyDescent="0.2">
      <c r="A1792" s="239">
        <v>1.433182698515171</v>
      </c>
      <c r="AH1792" s="237">
        <v>53.605855855855857</v>
      </c>
    </row>
    <row r="1793" spans="1:34" x14ac:dyDescent="0.2">
      <c r="A1793" s="240">
        <v>0.86297071129707115</v>
      </c>
      <c r="AH1793" s="238">
        <v>46.763636363636365</v>
      </c>
    </row>
    <row r="1794" spans="1:34" x14ac:dyDescent="0.2">
      <c r="A1794" s="239">
        <v>0.56846715328467157</v>
      </c>
      <c r="AH1794" s="237">
        <v>44.827940421160761</v>
      </c>
    </row>
    <row r="1795" spans="1:34" x14ac:dyDescent="0.2">
      <c r="A1795" s="240">
        <v>0.67073170731707321</v>
      </c>
      <c r="AH1795" s="238">
        <v>46.909090909090907</v>
      </c>
    </row>
    <row r="1796" spans="1:34" x14ac:dyDescent="0.2">
      <c r="A1796" s="239">
        <v>1.132882882882883</v>
      </c>
      <c r="AH1796" s="237">
        <v>51</v>
      </c>
    </row>
    <row r="1797" spans="1:34" x14ac:dyDescent="0.2">
      <c r="A1797" s="239">
        <v>1.5863674851820491</v>
      </c>
      <c r="AH1797" s="237">
        <v>53.789965305577795</v>
      </c>
    </row>
    <row r="1798" spans="1:34" x14ac:dyDescent="0.2">
      <c r="A1798" s="240">
        <v>0.30861833105335157</v>
      </c>
      <c r="AH1798" s="238">
        <v>37.070921985815602</v>
      </c>
    </row>
    <row r="1799" spans="1:34" x14ac:dyDescent="0.2">
      <c r="A1799" s="240">
        <v>0.22410976804965699</v>
      </c>
      <c r="AH1799" s="238">
        <v>35.373177842565596</v>
      </c>
    </row>
    <row r="1800" spans="1:34" x14ac:dyDescent="0.2">
      <c r="A1800" s="239">
        <v>0.57788161993769471</v>
      </c>
      <c r="AH1800" s="237">
        <v>41.460916442048514</v>
      </c>
    </row>
    <row r="1801" spans="1:34" x14ac:dyDescent="0.2">
      <c r="A1801" s="240">
        <v>0.24475524475524477</v>
      </c>
      <c r="AH1801" s="238">
        <v>34.777142857142856</v>
      </c>
    </row>
    <row r="1802" spans="1:34" x14ac:dyDescent="0.2">
      <c r="A1802" s="239">
        <v>1.1781127861529872</v>
      </c>
      <c r="AH1802" s="237">
        <v>53.060663507109005</v>
      </c>
    </row>
    <row r="1803" spans="1:34" x14ac:dyDescent="0.2">
      <c r="A1803" s="239">
        <v>1.621764705882353</v>
      </c>
      <c r="AH1803" s="237">
        <v>52.415669205658325</v>
      </c>
    </row>
    <row r="1804" spans="1:34" x14ac:dyDescent="0.2">
      <c r="A1804" s="240">
        <v>1.1814814814814816</v>
      </c>
      <c r="AH1804" s="238">
        <v>51.144200626959247</v>
      </c>
    </row>
    <row r="1805" spans="1:34" x14ac:dyDescent="0.2">
      <c r="A1805" s="239">
        <v>0.75471698113207553</v>
      </c>
      <c r="AH1805" s="237">
        <v>41.65625</v>
      </c>
    </row>
    <row r="1806" spans="1:34" x14ac:dyDescent="0.2">
      <c r="A1806" s="240">
        <v>1.0828402366863905</v>
      </c>
      <c r="AH1806" s="238">
        <v>52.817150063051706</v>
      </c>
    </row>
    <row r="1807" spans="1:34" x14ac:dyDescent="0.2">
      <c r="A1807" s="240">
        <v>0.45922746781115881</v>
      </c>
      <c r="AH1807" s="238">
        <v>36.588785046728972</v>
      </c>
    </row>
    <row r="1808" spans="1:34" x14ac:dyDescent="0.2">
      <c r="A1808" s="239">
        <v>1.0135396518375241</v>
      </c>
      <c r="AH1808" s="237">
        <v>49.37022900763359</v>
      </c>
    </row>
    <row r="1809" spans="1:34" x14ac:dyDescent="0.2">
      <c r="A1809" s="240">
        <v>0.52887259395050412</v>
      </c>
      <c r="AH1809" s="238">
        <v>40.121317157712305</v>
      </c>
    </row>
    <row r="1810" spans="1:34" x14ac:dyDescent="0.2">
      <c r="A1810" s="239">
        <v>1.44234404536862</v>
      </c>
      <c r="AH1810" s="237">
        <v>52.589777195281783</v>
      </c>
    </row>
    <row r="1811" spans="1:34" x14ac:dyDescent="0.2">
      <c r="A1811" s="240">
        <v>1.5587583148558759</v>
      </c>
      <c r="AH1811" s="238">
        <v>52.859174964438125</v>
      </c>
    </row>
    <row r="1812" spans="1:34" x14ac:dyDescent="0.2">
      <c r="A1812" s="240">
        <v>1.0841584158415842</v>
      </c>
      <c r="AH1812" s="238">
        <v>51.111111111111114</v>
      </c>
    </row>
    <row r="1813" spans="1:34" x14ac:dyDescent="0.2">
      <c r="A1813" s="240">
        <v>0.80708661417322836</v>
      </c>
      <c r="AH1813" s="238">
        <v>46.341463414634148</v>
      </c>
    </row>
    <row r="1814" spans="1:34" x14ac:dyDescent="0.2">
      <c r="A1814" s="239">
        <v>1.5125</v>
      </c>
      <c r="AH1814" s="237">
        <v>50.231404958677686</v>
      </c>
    </row>
    <row r="1815" spans="1:34" x14ac:dyDescent="0.2">
      <c r="A1815" s="239">
        <v>0.23407521105141979</v>
      </c>
      <c r="AH1815" s="237">
        <v>34.82295081967213</v>
      </c>
    </row>
    <row r="1816" spans="1:34" x14ac:dyDescent="0.2">
      <c r="A1816" s="240">
        <v>1.1731517509727627</v>
      </c>
      <c r="AH1816" s="238">
        <v>51.902985074626862</v>
      </c>
    </row>
    <row r="1817" spans="1:34" x14ac:dyDescent="0.2">
      <c r="A1817" s="240">
        <v>1.0418068236424796</v>
      </c>
      <c r="AH1817" s="238">
        <v>52.638376383763834</v>
      </c>
    </row>
    <row r="1818" spans="1:34" x14ac:dyDescent="0.2">
      <c r="A1818" s="239">
        <v>1.3231114435302918</v>
      </c>
      <c r="AH1818" s="237">
        <v>53.312605992085928</v>
      </c>
    </row>
    <row r="1819" spans="1:34" x14ac:dyDescent="0.2">
      <c r="A1819" s="240">
        <v>1.1433868974042027</v>
      </c>
      <c r="AH1819" s="238">
        <v>52.497297297297294</v>
      </c>
    </row>
    <row r="1820" spans="1:34" x14ac:dyDescent="0.2">
      <c r="A1820" s="239">
        <v>1.2271604938271605</v>
      </c>
      <c r="AH1820" s="237">
        <v>53.400402414486919</v>
      </c>
    </row>
    <row r="1821" spans="1:34" x14ac:dyDescent="0.2">
      <c r="A1821" s="239">
        <v>0.33283693224125094</v>
      </c>
      <c r="AH1821" s="237">
        <v>38.053691275167786</v>
      </c>
    </row>
    <row r="1822" spans="1:34" x14ac:dyDescent="0.2">
      <c r="A1822" s="239">
        <v>1.1351896690879741</v>
      </c>
      <c r="AH1822" s="237">
        <v>52.550657660860288</v>
      </c>
    </row>
    <row r="1823" spans="1:34" x14ac:dyDescent="0.2">
      <c r="A1823" s="239">
        <v>1.2629629629629631</v>
      </c>
      <c r="AH1823" s="237">
        <v>51.862170087976537</v>
      </c>
    </row>
    <row r="1824" spans="1:34" x14ac:dyDescent="0.2">
      <c r="A1824" s="239">
        <v>1.8808988764044945</v>
      </c>
      <c r="AH1824" s="237">
        <v>52.919952210274793</v>
      </c>
    </row>
    <row r="1825" spans="1:34" x14ac:dyDescent="0.2">
      <c r="A1825" s="240">
        <v>0.44527363184079605</v>
      </c>
      <c r="AH1825" s="238">
        <v>37.240223463687151</v>
      </c>
    </row>
    <row r="1826" spans="1:34" x14ac:dyDescent="0.2">
      <c r="A1826" s="239">
        <v>0.25265989971872327</v>
      </c>
      <c r="AH1826" s="237">
        <v>35.047918683446269</v>
      </c>
    </row>
    <row r="1827" spans="1:34" x14ac:dyDescent="0.2">
      <c r="A1827" s="240">
        <v>0.87084148727984345</v>
      </c>
      <c r="AH1827" s="238">
        <v>50.550561797752806</v>
      </c>
    </row>
    <row r="1828" spans="1:34" x14ac:dyDescent="0.2">
      <c r="A1828" s="240">
        <v>0.22445710217159132</v>
      </c>
      <c r="AH1828" s="238">
        <v>36.482950039651072</v>
      </c>
    </row>
    <row r="1829" spans="1:34" x14ac:dyDescent="0.2">
      <c r="A1829" s="240">
        <v>0.48600069132388524</v>
      </c>
      <c r="AH1829" s="238">
        <v>42.222617354196302</v>
      </c>
    </row>
    <row r="1830" spans="1:34" x14ac:dyDescent="0.2">
      <c r="A1830" s="240">
        <v>1.2950146627565982</v>
      </c>
      <c r="AH1830" s="238">
        <v>53.269927536231883</v>
      </c>
    </row>
    <row r="1831" spans="1:34" x14ac:dyDescent="0.2">
      <c r="A1831" s="240">
        <v>1.3803641092327699</v>
      </c>
      <c r="AH1831" s="238">
        <v>53.565708902496468</v>
      </c>
    </row>
    <row r="1832" spans="1:34" x14ac:dyDescent="0.2">
      <c r="A1832" s="239">
        <v>1.4143070044709389</v>
      </c>
      <c r="AH1832" s="237">
        <v>52.887249736564804</v>
      </c>
    </row>
    <row r="1833" spans="1:34" x14ac:dyDescent="0.2">
      <c r="A1833" s="240">
        <v>1.5228426395939085</v>
      </c>
      <c r="AH1833" s="238">
        <v>51.85</v>
      </c>
    </row>
    <row r="1834" spans="1:34" x14ac:dyDescent="0.2">
      <c r="A1834" s="240">
        <v>1.2562949640287771</v>
      </c>
      <c r="AH1834" s="238">
        <v>53.698401336196611</v>
      </c>
    </row>
    <row r="1835" spans="1:34" x14ac:dyDescent="0.2">
      <c r="A1835" s="239">
        <v>0.43204697986577179</v>
      </c>
      <c r="AH1835" s="237">
        <v>37.539805825242716</v>
      </c>
    </row>
    <row r="1836" spans="1:34" x14ac:dyDescent="0.2">
      <c r="A1836" s="239">
        <v>0.22861216730038023</v>
      </c>
      <c r="AH1836" s="237">
        <v>34.648648648648646</v>
      </c>
    </row>
    <row r="1837" spans="1:34" x14ac:dyDescent="0.2">
      <c r="A1837" s="240">
        <v>0.37606318347509116</v>
      </c>
      <c r="AH1837" s="238">
        <v>37.948303715670434</v>
      </c>
    </row>
    <row r="1838" spans="1:34" x14ac:dyDescent="0.2">
      <c r="A1838" s="239">
        <v>0.38678414096916297</v>
      </c>
      <c r="AH1838" s="237">
        <v>38.314350797266513</v>
      </c>
    </row>
    <row r="1839" spans="1:34" x14ac:dyDescent="0.2">
      <c r="A1839" s="240">
        <v>1.3391705069124424</v>
      </c>
      <c r="AH1839" s="238">
        <v>52.997591190640058</v>
      </c>
    </row>
    <row r="1840" spans="1:34" x14ac:dyDescent="0.2">
      <c r="A1840" s="239">
        <v>0.93848857644991213</v>
      </c>
      <c r="AH1840" s="237">
        <v>51.217228464419478</v>
      </c>
    </row>
    <row r="1841" spans="1:34" x14ac:dyDescent="0.2">
      <c r="A1841" s="239">
        <v>0.5663716814159292</v>
      </c>
      <c r="AH1841" s="237">
        <v>43.96306818181818</v>
      </c>
    </row>
    <row r="1842" spans="1:34" x14ac:dyDescent="0.2">
      <c r="A1842" s="240">
        <v>0.37537537537537535</v>
      </c>
      <c r="AH1842" s="238">
        <v>38</v>
      </c>
    </row>
    <row r="1843" spans="1:34" x14ac:dyDescent="0.2">
      <c r="A1843" s="239">
        <v>0.72598162071846284</v>
      </c>
      <c r="AH1843" s="237">
        <v>45.514959723820482</v>
      </c>
    </row>
    <row r="1844" spans="1:34" x14ac:dyDescent="0.2">
      <c r="A1844" s="239">
        <v>0.9002079002079002</v>
      </c>
      <c r="AH1844" s="237">
        <v>51.991916859122405</v>
      </c>
    </row>
    <row r="1845" spans="1:34" x14ac:dyDescent="0.2">
      <c r="A1845" s="240">
        <v>0.8341848583372039</v>
      </c>
      <c r="AH1845" s="238">
        <v>50.425946547884188</v>
      </c>
    </row>
    <row r="1846" spans="1:34" x14ac:dyDescent="0.2">
      <c r="A1846" s="240">
        <v>0.74398433128147734</v>
      </c>
      <c r="AH1846" s="238">
        <v>47.952237683339604</v>
      </c>
    </row>
    <row r="1847" spans="1:34" x14ac:dyDescent="0.2">
      <c r="A1847" s="240">
        <v>0.9088766692851532</v>
      </c>
      <c r="AH1847" s="238">
        <v>51.655142610198787</v>
      </c>
    </row>
    <row r="1848" spans="1:34" x14ac:dyDescent="0.2">
      <c r="A1848" s="240">
        <v>0.72286940527283872</v>
      </c>
      <c r="AH1848" s="238">
        <v>48.218829516539444</v>
      </c>
    </row>
    <row r="1849" spans="1:34" x14ac:dyDescent="0.2">
      <c r="A1849" s="240">
        <v>0.27174547577349678</v>
      </c>
      <c r="AH1849" s="238">
        <v>35.005370569280302</v>
      </c>
    </row>
    <row r="1850" spans="1:34" x14ac:dyDescent="0.2">
      <c r="A1850" s="239">
        <v>0.46932894195142033</v>
      </c>
      <c r="AH1850" s="237">
        <v>36.464912280701753</v>
      </c>
    </row>
    <row r="1851" spans="1:34" x14ac:dyDescent="0.2">
      <c r="A1851" s="239">
        <v>0.43422322290125442</v>
      </c>
      <c r="AH1851" s="237">
        <v>37.644444444444446</v>
      </c>
    </row>
    <row r="1852" spans="1:34" x14ac:dyDescent="0.2">
      <c r="A1852" s="239">
        <v>0.70237087214225236</v>
      </c>
      <c r="AH1852" s="237">
        <v>47.389993972272457</v>
      </c>
    </row>
    <row r="1853" spans="1:34" x14ac:dyDescent="0.2">
      <c r="A1853" s="239">
        <v>0.70697876029475515</v>
      </c>
      <c r="AH1853" s="237">
        <v>48.510116492949109</v>
      </c>
    </row>
    <row r="1854" spans="1:34" x14ac:dyDescent="0.2">
      <c r="A1854" s="239">
        <v>1.3067123958843705</v>
      </c>
      <c r="AH1854" s="237">
        <v>53.288338957630295</v>
      </c>
    </row>
    <row r="1855" spans="1:34" x14ac:dyDescent="0.2">
      <c r="A1855" s="239">
        <v>0.30021834061135372</v>
      </c>
      <c r="AH1855" s="237">
        <v>35.309090909090912</v>
      </c>
    </row>
    <row r="1856" spans="1:34" x14ac:dyDescent="0.2">
      <c r="A1856" s="241">
        <v>0.94773175542406307</v>
      </c>
      <c r="AH1856" s="242">
        <v>52.450572320499482</v>
      </c>
    </row>
    <row r="1857" spans="1:35" x14ac:dyDescent="0.2">
      <c r="A1857" s="239">
        <v>1.3765112262521588</v>
      </c>
      <c r="B1857" s="277"/>
      <c r="AI1857" s="237">
        <v>54.062735257214555</v>
      </c>
    </row>
    <row r="1858" spans="1:35" x14ac:dyDescent="0.2">
      <c r="A1858" s="240">
        <v>1.3530229325920777</v>
      </c>
      <c r="B1858" s="278"/>
      <c r="AI1858" s="238">
        <v>54.349768875192602</v>
      </c>
    </row>
    <row r="1859" spans="1:35" x14ac:dyDescent="0.2">
      <c r="A1859" s="239">
        <v>1.5546687948922586</v>
      </c>
      <c r="B1859" s="277"/>
      <c r="AI1859" s="237">
        <v>54.445585215605746</v>
      </c>
    </row>
    <row r="1860" spans="1:35" x14ac:dyDescent="0.2">
      <c r="A1860" s="240">
        <v>0.65146299483648884</v>
      </c>
      <c r="B1860" s="278"/>
      <c r="AI1860" s="238">
        <v>46.981505944517835</v>
      </c>
    </row>
    <row r="1861" spans="1:35" x14ac:dyDescent="0.2">
      <c r="A1861" s="239">
        <v>1.7232704402515724</v>
      </c>
      <c r="B1861" s="277"/>
      <c r="AI1861" s="237">
        <v>51.478102189781019</v>
      </c>
    </row>
    <row r="1862" spans="1:35" x14ac:dyDescent="0.2">
      <c r="A1862" s="240">
        <v>0.2706403544099879</v>
      </c>
      <c r="B1862" s="278"/>
      <c r="AI1862" s="238">
        <v>38.110119047619051</v>
      </c>
    </row>
    <row r="1863" spans="1:35" x14ac:dyDescent="0.2">
      <c r="A1863" s="239">
        <v>0.35672997522708505</v>
      </c>
      <c r="B1863" s="277"/>
      <c r="AI1863" s="237">
        <v>41.550925925925924</v>
      </c>
    </row>
    <row r="1864" spans="1:35" x14ac:dyDescent="0.2">
      <c r="A1864" s="240">
        <v>1.3143382352941178</v>
      </c>
      <c r="B1864" s="278"/>
      <c r="AI1864" s="238">
        <v>56.223776223776227</v>
      </c>
    </row>
    <row r="1865" spans="1:35" x14ac:dyDescent="0.2">
      <c r="A1865" s="239">
        <v>0.99155794320798163</v>
      </c>
      <c r="B1865" s="277"/>
      <c r="AI1865" s="237">
        <v>53.525541795665632</v>
      </c>
    </row>
    <row r="1866" spans="1:35" x14ac:dyDescent="0.2">
      <c r="A1866" s="240">
        <v>0.98042813455657496</v>
      </c>
      <c r="B1866" s="278"/>
      <c r="AI1866" s="238">
        <v>53.434185901434809</v>
      </c>
    </row>
    <row r="1867" spans="1:35" x14ac:dyDescent="0.2">
      <c r="A1867" s="239">
        <v>2.3123784834737524</v>
      </c>
      <c r="B1867" s="277"/>
      <c r="AI1867" s="237">
        <v>56.78531390134529</v>
      </c>
    </row>
    <row r="1868" spans="1:35" x14ac:dyDescent="0.2">
      <c r="A1868" s="240">
        <v>2.2415196743554953</v>
      </c>
      <c r="B1868" s="278"/>
      <c r="AI1868" s="238">
        <v>56.870460048426153</v>
      </c>
    </row>
    <row r="1869" spans="1:35" x14ac:dyDescent="0.2">
      <c r="A1869" s="239">
        <v>1.0747126436781609</v>
      </c>
      <c r="B1869" s="277"/>
      <c r="AI1869" s="237">
        <v>54.239113827349122</v>
      </c>
    </row>
    <row r="1870" spans="1:35" x14ac:dyDescent="0.2">
      <c r="A1870" s="240">
        <v>1.6554564172958133</v>
      </c>
      <c r="B1870" s="278"/>
      <c r="AI1870" s="238">
        <v>54.933665008291875</v>
      </c>
    </row>
    <row r="1871" spans="1:35" x14ac:dyDescent="0.2">
      <c r="A1871" s="239">
        <v>1.5958506224066391</v>
      </c>
      <c r="B1871" s="277"/>
      <c r="AI1871" s="237">
        <v>54.680187207488302</v>
      </c>
    </row>
    <row r="1872" spans="1:35" x14ac:dyDescent="0.2">
      <c r="A1872" s="240">
        <v>1.6379498364231189</v>
      </c>
      <c r="B1872" s="278"/>
      <c r="AI1872" s="238">
        <v>55.059920106524636</v>
      </c>
    </row>
    <row r="1873" spans="1:35" x14ac:dyDescent="0.2">
      <c r="A1873" s="239">
        <v>0.26156433978132887</v>
      </c>
      <c r="B1873" s="277"/>
      <c r="AI1873" s="237">
        <v>37.154340836012864</v>
      </c>
    </row>
    <row r="1874" spans="1:35" x14ac:dyDescent="0.2">
      <c r="A1874" s="240">
        <v>0.30439500813890397</v>
      </c>
      <c r="B1874" s="278"/>
      <c r="AI1874" s="238">
        <v>38.81818181818182</v>
      </c>
    </row>
    <row r="1875" spans="1:35" x14ac:dyDescent="0.2">
      <c r="A1875" s="239">
        <v>1.4659325533379215</v>
      </c>
      <c r="B1875" s="277"/>
      <c r="AI1875" s="237">
        <v>54.769953051643192</v>
      </c>
    </row>
    <row r="1876" spans="1:35" x14ac:dyDescent="0.2">
      <c r="A1876" s="240">
        <v>2.1114130434782608</v>
      </c>
      <c r="B1876" s="278"/>
      <c r="AI1876" s="238">
        <v>56.829686829686828</v>
      </c>
    </row>
    <row r="1877" spans="1:35" x14ac:dyDescent="0.2">
      <c r="A1877" s="239">
        <v>0.42454394693200664</v>
      </c>
      <c r="B1877" s="277"/>
      <c r="AI1877" s="237">
        <v>42.98828125</v>
      </c>
    </row>
    <row r="1878" spans="1:35" x14ac:dyDescent="0.2">
      <c r="A1878" s="240">
        <v>0.52872444011684516</v>
      </c>
      <c r="B1878" s="278"/>
      <c r="AI1878" s="238">
        <v>44.898710865561696</v>
      </c>
    </row>
    <row r="1879" spans="1:35" x14ac:dyDescent="0.2">
      <c r="A1879" s="239">
        <v>0.21859706362153344</v>
      </c>
      <c r="B1879" s="277"/>
      <c r="AI1879" s="237">
        <v>39.477611940298509</v>
      </c>
    </row>
    <row r="1880" spans="1:35" x14ac:dyDescent="0.2">
      <c r="A1880" s="240">
        <v>1.2830188679245282</v>
      </c>
      <c r="B1880" s="278"/>
      <c r="AI1880" s="238">
        <v>54.419117647058826</v>
      </c>
    </row>
    <row r="1881" spans="1:35" x14ac:dyDescent="0.2">
      <c r="A1881" s="239">
        <v>0.84130982367758189</v>
      </c>
      <c r="B1881" s="277"/>
      <c r="AI1881" s="237">
        <v>47.020958083832333</v>
      </c>
    </row>
    <row r="1882" spans="1:35" x14ac:dyDescent="0.2">
      <c r="A1882" s="240">
        <v>0.56823821339950376</v>
      </c>
      <c r="B1882" s="278"/>
      <c r="AI1882" s="238">
        <v>41.069868995633186</v>
      </c>
    </row>
    <row r="1883" spans="1:35" x14ac:dyDescent="0.2">
      <c r="A1883" s="239">
        <v>1.7889775199419868</v>
      </c>
      <c r="B1883" s="277"/>
      <c r="AI1883" s="237">
        <v>54.592622618565059</v>
      </c>
    </row>
    <row r="1884" spans="1:35" x14ac:dyDescent="0.2">
      <c r="A1884" s="240">
        <v>1.6512415349887133</v>
      </c>
      <c r="B1884" s="278"/>
      <c r="AI1884" s="238">
        <v>55.065618591934381</v>
      </c>
    </row>
    <row r="1885" spans="1:35" x14ac:dyDescent="0.2">
      <c r="A1885" s="239">
        <v>1.838095238095238</v>
      </c>
      <c r="B1885" s="277"/>
      <c r="AI1885" s="237">
        <v>53.367875647668392</v>
      </c>
    </row>
    <row r="1886" spans="1:35" x14ac:dyDescent="0.2">
      <c r="A1886" s="240">
        <v>1.7473363774733637</v>
      </c>
      <c r="B1886" s="278"/>
      <c r="AI1886" s="238">
        <v>54.502613240418121</v>
      </c>
    </row>
    <row r="1887" spans="1:35" x14ac:dyDescent="0.2">
      <c r="A1887" s="239">
        <v>1.762812872467223</v>
      </c>
      <c r="B1887" s="277"/>
      <c r="AI1887" s="237">
        <v>54.239350912778903</v>
      </c>
    </row>
    <row r="1888" spans="1:35" x14ac:dyDescent="0.2">
      <c r="A1888" s="240">
        <v>0.25050916496945008</v>
      </c>
      <c r="B1888" s="278"/>
      <c r="AI1888" s="238">
        <v>40.651761517615178</v>
      </c>
    </row>
    <row r="1889" spans="1:37" x14ac:dyDescent="0.2">
      <c r="A1889" s="239">
        <v>1.2839572192513369</v>
      </c>
      <c r="B1889" s="277"/>
      <c r="AI1889" s="237">
        <v>54.685547688463139</v>
      </c>
    </row>
    <row r="1890" spans="1:37" x14ac:dyDescent="0.2">
      <c r="A1890" s="240">
        <v>1.4257854821235103</v>
      </c>
      <c r="B1890" s="278"/>
      <c r="AI1890" s="238">
        <v>55</v>
      </c>
    </row>
    <row r="1891" spans="1:37" x14ac:dyDescent="0.2">
      <c r="A1891" s="239">
        <v>1.0928961748633881</v>
      </c>
      <c r="B1891" s="277"/>
      <c r="AI1891" s="237">
        <v>53.5</v>
      </c>
    </row>
    <row r="1892" spans="1:37" x14ac:dyDescent="0.2">
      <c r="A1892" s="240">
        <v>0.57375271149674623</v>
      </c>
      <c r="B1892" s="278"/>
      <c r="AI1892" s="238">
        <v>44.442344045368621</v>
      </c>
    </row>
    <row r="1893" spans="1:37" x14ac:dyDescent="0.2">
      <c r="A1893" s="239">
        <v>0.647887323943662</v>
      </c>
      <c r="B1893" s="277"/>
      <c r="AI1893" s="237">
        <v>45.507246376811594</v>
      </c>
    </row>
    <row r="1894" spans="1:37" x14ac:dyDescent="0.2">
      <c r="A1894" s="240">
        <v>0.61363636363636365</v>
      </c>
      <c r="B1894" s="278"/>
      <c r="AI1894" s="238">
        <v>47.299382716049379</v>
      </c>
    </row>
    <row r="1895" spans="1:37" x14ac:dyDescent="0.2">
      <c r="A1895" s="239">
        <v>0.26511627906976742</v>
      </c>
      <c r="B1895" s="277"/>
      <c r="AI1895" s="237">
        <v>38.421052631578945</v>
      </c>
    </row>
    <row r="1896" spans="1:37" x14ac:dyDescent="0.2">
      <c r="A1896" s="240">
        <v>2.1042084168336674</v>
      </c>
      <c r="B1896" s="278"/>
      <c r="AI1896" s="238">
        <v>52.909523809523812</v>
      </c>
    </row>
    <row r="1897" spans="1:37" x14ac:dyDescent="0.2">
      <c r="A1897" s="239">
        <v>0.5171730515191546</v>
      </c>
      <c r="B1897" s="277"/>
      <c r="AJ1897" s="237">
        <v>44.061302681992338</v>
      </c>
      <c r="AK1897" s="237"/>
    </row>
    <row r="1898" spans="1:37" x14ac:dyDescent="0.2">
      <c r="A1898" s="240">
        <v>1.8730407523510972</v>
      </c>
      <c r="B1898" s="278"/>
      <c r="AJ1898" s="238">
        <v>53.054393305439334</v>
      </c>
      <c r="AK1898" s="238"/>
    </row>
    <row r="1899" spans="1:37" x14ac:dyDescent="0.2">
      <c r="A1899" s="239">
        <v>1.4174477289113194</v>
      </c>
      <c r="B1899" s="277"/>
      <c r="AJ1899" s="237">
        <v>53.097660223804681</v>
      </c>
      <c r="AK1899" s="237"/>
    </row>
    <row r="1900" spans="1:37" x14ac:dyDescent="0.2">
      <c r="A1900" s="240">
        <v>1.1553347280334727</v>
      </c>
      <c r="B1900" s="278"/>
      <c r="AJ1900" s="238">
        <v>53.03304662743323</v>
      </c>
      <c r="AK1900" s="238"/>
    </row>
    <row r="1901" spans="1:37" x14ac:dyDescent="0.2">
      <c r="A1901" s="239">
        <v>0.72363636363636363</v>
      </c>
      <c r="B1901" s="277"/>
      <c r="AJ1901" s="237">
        <v>45.778894472361806</v>
      </c>
      <c r="AK1901" s="237"/>
    </row>
    <row r="1902" spans="1:37" x14ac:dyDescent="0.2">
      <c r="A1902" s="240">
        <v>1.377962085308057</v>
      </c>
      <c r="B1902" s="278"/>
      <c r="AJ1902" s="238">
        <v>53.000859845227858</v>
      </c>
      <c r="AK1902" s="238"/>
    </row>
    <row r="1903" spans="1:37" x14ac:dyDescent="0.2">
      <c r="A1903" s="239">
        <v>1.0746190225959011</v>
      </c>
      <c r="B1903" s="277"/>
      <c r="AJ1903" s="237">
        <v>52.246943765281173</v>
      </c>
      <c r="AK1903" s="237"/>
    </row>
    <row r="1904" spans="1:37" x14ac:dyDescent="0.2">
      <c r="A1904" s="240">
        <v>1.361764705882353</v>
      </c>
      <c r="B1904" s="278"/>
      <c r="AJ1904" s="238">
        <v>53.45572354211663</v>
      </c>
      <c r="AK1904" s="238"/>
    </row>
    <row r="1905" spans="1:37" x14ac:dyDescent="0.2">
      <c r="A1905" s="239">
        <v>1.1688701923076923</v>
      </c>
      <c r="B1905" s="277"/>
      <c r="AJ1905" s="237">
        <v>53.033419023136247</v>
      </c>
      <c r="AK1905" s="237"/>
    </row>
    <row r="1906" spans="1:37" x14ac:dyDescent="0.2">
      <c r="A1906" s="240">
        <v>1.9223300970873787</v>
      </c>
      <c r="B1906" s="278"/>
      <c r="AJ1906" s="238">
        <v>53.922979797979799</v>
      </c>
      <c r="AK1906" s="238"/>
    </row>
    <row r="1907" spans="1:37" x14ac:dyDescent="0.2">
      <c r="A1907" s="239">
        <v>1.9824561403508771</v>
      </c>
      <c r="B1907" s="277"/>
      <c r="AJ1907" s="237">
        <v>53.046776232616942</v>
      </c>
      <c r="AK1907" s="237"/>
    </row>
    <row r="1908" spans="1:37" x14ac:dyDescent="0.2">
      <c r="A1908" s="240">
        <v>1.3632030505243089</v>
      </c>
      <c r="B1908" s="278"/>
      <c r="AJ1908" s="238">
        <v>53.776223776223773</v>
      </c>
      <c r="AK1908" s="238"/>
    </row>
    <row r="1909" spans="1:37" x14ac:dyDescent="0.2">
      <c r="A1909" s="239">
        <v>1.7931034482758621</v>
      </c>
      <c r="B1909" s="277"/>
      <c r="AJ1909" s="237">
        <v>53.796703296703299</v>
      </c>
      <c r="AK1909" s="237"/>
    </row>
    <row r="1910" spans="1:37" x14ac:dyDescent="0.2">
      <c r="A1910" s="240">
        <v>2.193233082706767</v>
      </c>
      <c r="B1910" s="278"/>
      <c r="AJ1910" s="238">
        <v>54.206376414124101</v>
      </c>
      <c r="AK1910" s="238"/>
    </row>
    <row r="1911" spans="1:37" x14ac:dyDescent="0.2">
      <c r="A1911" s="239">
        <v>1.7287538529282254</v>
      </c>
      <c r="B1911" s="277"/>
      <c r="AJ1911" s="237">
        <v>55.007641365257257</v>
      </c>
      <c r="AK1911" s="237"/>
    </row>
    <row r="1912" spans="1:37" x14ac:dyDescent="0.2">
      <c r="A1912" s="240">
        <v>1.3529411764705883</v>
      </c>
      <c r="B1912" s="278"/>
      <c r="AJ1912" s="238">
        <v>54.472049689440993</v>
      </c>
      <c r="AK1912" s="238"/>
    </row>
    <row r="1913" spans="1:37" x14ac:dyDescent="0.2">
      <c r="A1913" s="239">
        <v>1.4667931688804554</v>
      </c>
      <c r="B1913" s="277"/>
      <c r="AJ1913" s="237">
        <v>53.001293661060799</v>
      </c>
      <c r="AK1913" s="237"/>
    </row>
    <row r="1914" spans="1:37" x14ac:dyDescent="0.2">
      <c r="A1914" s="240">
        <v>1.8216403162055337</v>
      </c>
      <c r="B1914" s="278"/>
      <c r="AJ1914" s="238">
        <v>54.578247898020074</v>
      </c>
      <c r="AK1914" s="238"/>
    </row>
    <row r="1915" spans="1:37" x14ac:dyDescent="0.2">
      <c r="A1915" s="239">
        <v>2.1552706552706553</v>
      </c>
      <c r="B1915" s="277"/>
      <c r="AJ1915" s="237">
        <v>54.76536682088566</v>
      </c>
      <c r="AK1915" s="237"/>
    </row>
    <row r="1916" spans="1:37" x14ac:dyDescent="0.2">
      <c r="A1916" s="240">
        <v>2.2140624999999998</v>
      </c>
      <c r="B1916" s="278"/>
      <c r="AJ1916" s="238">
        <v>55.892731122088918</v>
      </c>
      <c r="AK1916" s="238"/>
    </row>
    <row r="1917" spans="1:37" x14ac:dyDescent="0.2">
      <c r="A1917" s="239">
        <v>0.48763853367433929</v>
      </c>
      <c r="B1917" s="277"/>
      <c r="AJ1917" s="237">
        <v>44.956293706293707</v>
      </c>
      <c r="AK1917" s="237"/>
    </row>
    <row r="1918" spans="1:37" x14ac:dyDescent="0.2">
      <c r="A1918" s="240">
        <v>2.1189427312775329</v>
      </c>
      <c r="B1918" s="278"/>
      <c r="AJ1918" s="238">
        <v>50.062370062370064</v>
      </c>
      <c r="AK1918" s="238"/>
    </row>
    <row r="1919" spans="1:37" x14ac:dyDescent="0.2">
      <c r="A1919" s="239">
        <v>1.7576832151300237</v>
      </c>
      <c r="B1919" s="277"/>
      <c r="AJ1919" s="237">
        <v>53.006052454606589</v>
      </c>
      <c r="AK1919" s="237"/>
    </row>
    <row r="1920" spans="1:37" x14ac:dyDescent="0.2">
      <c r="A1920" s="240">
        <v>0.87830687830687826</v>
      </c>
      <c r="B1920" s="278"/>
      <c r="AJ1920" s="238">
        <v>47.650602409638552</v>
      </c>
      <c r="AK1920" s="238"/>
    </row>
    <row r="1921" spans="1:37" x14ac:dyDescent="0.2">
      <c r="A1921" s="239">
        <v>1.0255319148936171</v>
      </c>
      <c r="B1921" s="277"/>
      <c r="AJ1921" s="237">
        <v>51.556016597510371</v>
      </c>
      <c r="AK1921" s="237"/>
    </row>
    <row r="1922" spans="1:37" x14ac:dyDescent="0.2">
      <c r="A1922" s="240">
        <v>1.7185385656292287</v>
      </c>
      <c r="B1922" s="278"/>
      <c r="AJ1922" s="238">
        <v>53.468503937007874</v>
      </c>
      <c r="AK1922" s="238"/>
    </row>
    <row r="1923" spans="1:37" x14ac:dyDescent="0.2">
      <c r="A1923" s="282">
        <v>0.30973451327433627</v>
      </c>
      <c r="B1923" s="284"/>
      <c r="D1923" s="280"/>
      <c r="AK1923" s="184">
        <v>38.419047619047618</v>
      </c>
    </row>
    <row r="1924" spans="1:37" x14ac:dyDescent="0.2">
      <c r="A1924" s="283">
        <v>0.46231721034870643</v>
      </c>
      <c r="B1924" s="285"/>
      <c r="D1924" s="281"/>
      <c r="AK1924" s="186">
        <v>41.070559610705594</v>
      </c>
    </row>
    <row r="1925" spans="1:37" x14ac:dyDescent="0.2">
      <c r="A1925" s="282">
        <v>0.52883116883116887</v>
      </c>
      <c r="B1925" s="284"/>
      <c r="D1925" s="280"/>
      <c r="AK1925" s="184">
        <v>43.104125736738702</v>
      </c>
    </row>
    <row r="1926" spans="1:37" x14ac:dyDescent="0.2">
      <c r="A1926" s="283">
        <v>1.5043731778425655</v>
      </c>
      <c r="B1926" s="285"/>
      <c r="D1926" s="281"/>
      <c r="AK1926" s="186">
        <v>52.035852713178294</v>
      </c>
    </row>
    <row r="1927" spans="1:37" x14ac:dyDescent="0.2">
      <c r="A1927" s="283">
        <v>0.32004981320049813</v>
      </c>
      <c r="B1927" s="285"/>
      <c r="D1927" s="281"/>
      <c r="AK1927" s="186">
        <v>37.782101167315176</v>
      </c>
    </row>
    <row r="1928" spans="1:37" x14ac:dyDescent="0.2">
      <c r="A1928" s="283">
        <v>0.69193154034229831</v>
      </c>
      <c r="B1928" s="285"/>
      <c r="D1928" s="281"/>
      <c r="AK1928" s="186">
        <v>45.079505300353354</v>
      </c>
    </row>
    <row r="1929" spans="1:37" x14ac:dyDescent="0.2">
      <c r="A1929" s="282">
        <v>0.72171253822629966</v>
      </c>
      <c r="B1929" s="284"/>
      <c r="D1929" s="280"/>
      <c r="AK1929" s="184">
        <v>45.550847457627121</v>
      </c>
    </row>
    <row r="1930" spans="1:37" x14ac:dyDescent="0.2">
      <c r="A1930" s="282">
        <v>1.0054005400540054</v>
      </c>
      <c r="B1930" s="284"/>
      <c r="D1930" s="280"/>
      <c r="AK1930" s="184">
        <v>51.490599820948972</v>
      </c>
    </row>
    <row r="1931" spans="1:37" x14ac:dyDescent="0.2">
      <c r="A1931" s="282">
        <v>1.0185449358059915</v>
      </c>
      <c r="B1931" s="284"/>
      <c r="D1931" s="280"/>
      <c r="AK1931" s="184">
        <v>50.574229691876752</v>
      </c>
    </row>
    <row r="1932" spans="1:37" x14ac:dyDescent="0.2">
      <c r="A1932" s="283">
        <v>1.0471765546819156</v>
      </c>
      <c r="B1932" s="285"/>
      <c r="D1932" s="281"/>
      <c r="AK1932" s="186">
        <v>52</v>
      </c>
    </row>
    <row r="1933" spans="1:37" x14ac:dyDescent="0.2">
      <c r="A1933" s="282">
        <v>1.0525649145028499</v>
      </c>
      <c r="B1933" s="284"/>
      <c r="D1933" s="280"/>
      <c r="AK1933" s="184">
        <v>51.552346570397113</v>
      </c>
    </row>
    <row r="1934" spans="1:37" x14ac:dyDescent="0.2">
      <c r="A1934" s="283">
        <v>1.0595813204508857</v>
      </c>
      <c r="B1934" s="285"/>
      <c r="D1934" s="281"/>
      <c r="AK1934" s="186">
        <v>49.430091185410333</v>
      </c>
    </row>
    <row r="1935" spans="1:37" x14ac:dyDescent="0.2">
      <c r="A1935" s="283">
        <v>1.1150326797385621</v>
      </c>
      <c r="B1935" s="285"/>
      <c r="D1935" s="281"/>
      <c r="AK1935" s="186">
        <v>51.060961313012896</v>
      </c>
    </row>
    <row r="1936" spans="1:37" x14ac:dyDescent="0.2">
      <c r="A1936" s="282">
        <v>1.1855072463768115</v>
      </c>
      <c r="B1936" s="284"/>
      <c r="D1936" s="280"/>
      <c r="AK1936" s="184">
        <v>51.466992665036678</v>
      </c>
    </row>
    <row r="1937" spans="1:37" x14ac:dyDescent="0.2">
      <c r="A1937" s="283">
        <v>1.2685774946921444</v>
      </c>
      <c r="B1937" s="285"/>
      <c r="D1937" s="281"/>
      <c r="AK1937" s="186">
        <v>51.531380753138073</v>
      </c>
    </row>
    <row r="1938" spans="1:37" x14ac:dyDescent="0.2">
      <c r="A1938" s="282">
        <v>1.2886209495101733</v>
      </c>
      <c r="B1938" s="284"/>
      <c r="D1938" s="280"/>
      <c r="AK1938" s="184">
        <v>51.350877192982459</v>
      </c>
    </row>
    <row r="1939" spans="1:37" x14ac:dyDescent="0.2">
      <c r="A1939" s="282">
        <v>1.317817014446228</v>
      </c>
      <c r="B1939" s="284"/>
      <c r="D1939" s="280"/>
      <c r="AK1939" s="184">
        <v>51.406820950060904</v>
      </c>
    </row>
    <row r="1940" spans="1:37" x14ac:dyDescent="0.2">
      <c r="A1940" s="282">
        <v>1.4079045488441462</v>
      </c>
      <c r="B1940" s="284"/>
      <c r="D1940" s="280"/>
      <c r="AK1940" s="184">
        <v>52.055084745762713</v>
      </c>
    </row>
    <row r="1941" spans="1:37" x14ac:dyDescent="0.2">
      <c r="A1941" s="282">
        <v>1.4703277236492471</v>
      </c>
      <c r="B1941" s="284"/>
      <c r="D1941" s="280"/>
      <c r="AK1941" s="184">
        <v>51.915662650602407</v>
      </c>
    </row>
    <row r="1942" spans="1:37" x14ac:dyDescent="0.2">
      <c r="A1942" s="282">
        <v>1.6119270137961728</v>
      </c>
      <c r="B1942" s="284"/>
      <c r="D1942" s="280"/>
      <c r="AK1942" s="184">
        <v>52.562120375483161</v>
      </c>
    </row>
    <row r="1943" spans="1:37" x14ac:dyDescent="0.2">
      <c r="A1943" s="282">
        <v>1.6291322314049588</v>
      </c>
      <c r="B1943" s="284"/>
      <c r="D1943" s="280"/>
      <c r="AK1943" s="184">
        <v>52.049778059606851</v>
      </c>
    </row>
    <row r="1944" spans="1:37" x14ac:dyDescent="0.2">
      <c r="A1944" s="283">
        <v>1.8426470588235293</v>
      </c>
      <c r="B1944" s="285"/>
      <c r="D1944" s="281"/>
      <c r="AK1944" s="186">
        <v>52.533918595371112</v>
      </c>
    </row>
    <row r="1945" spans="1:37" x14ac:dyDescent="0.2">
      <c r="A1945" s="283">
        <v>0.75040518638573739</v>
      </c>
      <c r="B1945" s="285"/>
      <c r="D1945" s="281"/>
      <c r="AK1945" s="186">
        <v>48.185745140388768</v>
      </c>
    </row>
    <row r="1946" spans="1:37" x14ac:dyDescent="0.2">
      <c r="A1946" s="282">
        <v>1.1688168079616661</v>
      </c>
      <c r="B1946" s="284"/>
      <c r="D1946" s="280"/>
      <c r="AK1946" s="184">
        <v>52.385682749921159</v>
      </c>
    </row>
    <row r="1947" spans="1:37" x14ac:dyDescent="0.2">
      <c r="A1947" s="282">
        <v>1.3295964125560538</v>
      </c>
      <c r="B1947" s="284"/>
      <c r="D1947" s="280"/>
      <c r="AK1947" s="184">
        <v>51.02023608768971</v>
      </c>
    </row>
    <row r="1948" spans="1:37" x14ac:dyDescent="0.2">
      <c r="A1948" s="283">
        <v>1.6774193548387097</v>
      </c>
      <c r="B1948" s="285"/>
      <c r="D1948" s="281"/>
      <c r="AK1948" s="186">
        <v>49.102564102564102</v>
      </c>
    </row>
    <row r="1949" spans="1:37" x14ac:dyDescent="0.2">
      <c r="A1949" s="282">
        <v>0.35288270377733599</v>
      </c>
      <c r="B1949" s="284"/>
      <c r="D1949" s="280"/>
      <c r="AK1949" s="184">
        <v>40.161971830985912</v>
      </c>
    </row>
    <row r="1950" spans="1:37" x14ac:dyDescent="0.2">
      <c r="A1950" s="283">
        <v>0.38479809976247031</v>
      </c>
      <c r="B1950" s="285"/>
      <c r="D1950" s="281"/>
      <c r="AK1950" s="186">
        <v>38.02469135802469</v>
      </c>
    </row>
    <row r="1951" spans="1:37" x14ac:dyDescent="0.2">
      <c r="A1951" s="283">
        <v>0.62541806020066892</v>
      </c>
      <c r="B1951" s="285"/>
      <c r="D1951" s="281"/>
      <c r="AK1951" s="186">
        <v>45.980392156862742</v>
      </c>
    </row>
    <row r="1952" spans="1:37" x14ac:dyDescent="0.2">
      <c r="A1952" s="283">
        <v>0.6927480916030534</v>
      </c>
      <c r="B1952" s="285"/>
      <c r="D1952" s="281"/>
      <c r="AK1952" s="186">
        <v>45.165289256198349</v>
      </c>
    </row>
    <row r="1953" spans="1:37" x14ac:dyDescent="0.2">
      <c r="A1953" s="283">
        <v>0.77280265339966836</v>
      </c>
      <c r="B1953" s="285"/>
      <c r="D1953" s="281"/>
      <c r="AK1953" s="186">
        <v>45.793991416309012</v>
      </c>
    </row>
    <row r="1954" spans="1:37" x14ac:dyDescent="0.2">
      <c r="A1954" s="282">
        <v>1.1103000811030008</v>
      </c>
      <c r="B1954" s="284"/>
      <c r="D1954" s="280"/>
      <c r="AK1954" s="184">
        <v>52.023374726077428</v>
      </c>
    </row>
    <row r="1955" spans="1:37" x14ac:dyDescent="0.2">
      <c r="A1955" s="282">
        <v>1.4317817014446228</v>
      </c>
      <c r="B1955" s="284"/>
      <c r="D1955" s="280"/>
      <c r="AK1955" s="184">
        <v>52.05717488789238</v>
      </c>
    </row>
    <row r="1956" spans="1:37" x14ac:dyDescent="0.2">
      <c r="A1956" s="282">
        <v>1.0255039078568491</v>
      </c>
      <c r="B1956" s="284"/>
      <c r="D1956" s="280"/>
      <c r="AK1956" s="184">
        <v>51.500200561572406</v>
      </c>
    </row>
    <row r="1957" spans="1:37" x14ac:dyDescent="0.2">
      <c r="A1957" s="282">
        <v>0.21010004764173415</v>
      </c>
      <c r="B1957" s="284"/>
      <c r="D1957" s="280"/>
      <c r="AK1957" s="184">
        <v>33.5827664399093</v>
      </c>
    </row>
    <row r="1958" spans="1:37" x14ac:dyDescent="0.2">
      <c r="A1958" s="283">
        <v>0.32454036770583533</v>
      </c>
      <c r="B1958" s="285"/>
      <c r="D1958" s="281"/>
      <c r="AK1958" s="186">
        <v>38.96551724137931</v>
      </c>
    </row>
    <row r="1959" spans="1:37" x14ac:dyDescent="0.2">
      <c r="A1959" s="283">
        <v>0.44124847001223988</v>
      </c>
      <c r="B1959" s="285"/>
      <c r="D1959" s="281"/>
      <c r="AK1959" s="186">
        <v>41.830790568654649</v>
      </c>
    </row>
    <row r="1960" spans="1:37" x14ac:dyDescent="0.2">
      <c r="A1960" s="282">
        <v>0.46296296296296297</v>
      </c>
      <c r="B1960" s="284"/>
      <c r="D1960" s="280"/>
      <c r="AK1960" s="184">
        <v>42.36</v>
      </c>
    </row>
    <row r="1961" spans="1:37" x14ac:dyDescent="0.2">
      <c r="A1961" s="282">
        <v>1.3523809523809525</v>
      </c>
      <c r="B1961" s="284"/>
      <c r="D1961" s="280"/>
      <c r="AK1961" s="184">
        <v>52.272727272727273</v>
      </c>
    </row>
    <row r="1962" spans="1:37" x14ac:dyDescent="0.2">
      <c r="A1962" s="282">
        <v>1.21</v>
      </c>
      <c r="B1962" s="284"/>
      <c r="D1962" s="280"/>
      <c r="AK1962" s="184">
        <v>52.03</v>
      </c>
    </row>
    <row r="1963" spans="1:37" x14ac:dyDescent="0.2">
      <c r="A1963" s="282">
        <v>1.5687500000000001</v>
      </c>
      <c r="B1963" s="284"/>
      <c r="D1963" s="280"/>
      <c r="AK1963" s="184">
        <v>52.011952191235061</v>
      </c>
    </row>
    <row r="1964" spans="1:37" x14ac:dyDescent="0.2">
      <c r="A1964" s="283">
        <v>1.5862308762169681</v>
      </c>
      <c r="B1964" s="285"/>
      <c r="D1964" s="281"/>
      <c r="AK1964" s="186">
        <v>52.222709338009643</v>
      </c>
    </row>
    <row r="1965" spans="1:37" x14ac:dyDescent="0.2">
      <c r="A1965" s="282">
        <v>1.8812600969305331</v>
      </c>
      <c r="B1965" s="284"/>
      <c r="D1965" s="280"/>
      <c r="AK1965" s="184">
        <v>52.460283383426365</v>
      </c>
    </row>
    <row r="1966" spans="1:37" x14ac:dyDescent="0.2">
      <c r="A1966" s="282">
        <v>0.36754966887417218</v>
      </c>
      <c r="B1966" s="284"/>
      <c r="D1966" s="280"/>
      <c r="AK1966" s="184">
        <v>37.293918918918919</v>
      </c>
    </row>
    <row r="1967" spans="1:37" x14ac:dyDescent="0.2">
      <c r="A1967" s="283">
        <v>0.44571932921447482</v>
      </c>
      <c r="B1967" s="285"/>
      <c r="D1967" s="281"/>
      <c r="AK1967" s="186">
        <v>41.815841584158413</v>
      </c>
    </row>
    <row r="1968" spans="1:37" x14ac:dyDescent="0.2">
      <c r="A1968" s="283">
        <v>0.30693069306930693</v>
      </c>
      <c r="B1968" s="285"/>
      <c r="D1968" s="281"/>
      <c r="AK1968" s="186">
        <v>36.605734767025091</v>
      </c>
    </row>
    <row r="1969" spans="1:37" x14ac:dyDescent="0.2">
      <c r="A1969" s="283">
        <v>0.38063986874487282</v>
      </c>
      <c r="B1969" s="285"/>
      <c r="D1969" s="281"/>
      <c r="AK1969" s="186">
        <v>37.200000000000003</v>
      </c>
    </row>
    <row r="1970" spans="1:37" x14ac:dyDescent="0.2">
      <c r="A1970" s="283">
        <v>0.37604636188023183</v>
      </c>
      <c r="B1970" s="285"/>
      <c r="D1970" s="281"/>
      <c r="AK1970" s="186">
        <v>39.854452054794521</v>
      </c>
    </row>
    <row r="1971" spans="1:37" x14ac:dyDescent="0.2">
      <c r="A1971" s="283">
        <v>1.0835099618482409</v>
      </c>
      <c r="B1971" s="285"/>
      <c r="D1971" s="281"/>
      <c r="AK1971" s="186">
        <v>52.003129890453835</v>
      </c>
    </row>
    <row r="1972" spans="1:37" x14ac:dyDescent="0.2">
      <c r="A1972" s="282">
        <v>1.1464908148845974</v>
      </c>
      <c r="B1972" s="284"/>
      <c r="D1972" s="280"/>
      <c r="AK1972" s="184">
        <v>52.173377156943303</v>
      </c>
    </row>
    <row r="1973" spans="1:37" x14ac:dyDescent="0.2">
      <c r="A1973" s="283">
        <v>1.3042357274401473</v>
      </c>
      <c r="B1973" s="285"/>
      <c r="D1973" s="281"/>
      <c r="AK1973" s="186">
        <v>52.242304433775772</v>
      </c>
    </row>
    <row r="1974" spans="1:37" x14ac:dyDescent="0.2">
      <c r="A1974" s="282">
        <v>1.5666251556662516</v>
      </c>
      <c r="B1974" s="284"/>
      <c r="D1974" s="280"/>
      <c r="AK1974" s="184">
        <v>52.404610492845784</v>
      </c>
    </row>
    <row r="1975" spans="1:37" x14ac:dyDescent="0.2">
      <c r="A1975" s="283">
        <v>1.7777777777777777</v>
      </c>
      <c r="B1975" s="285"/>
      <c r="D1975" s="281"/>
      <c r="AK1975" s="186">
        <v>51.5625</v>
      </c>
    </row>
    <row r="1976" spans="1:37" x14ac:dyDescent="0.2">
      <c r="A1976" s="283">
        <v>0.17559715945771465</v>
      </c>
      <c r="B1976" s="285"/>
      <c r="D1976" s="281"/>
      <c r="AK1976" s="186">
        <v>30</v>
      </c>
    </row>
    <row r="1977" spans="1:37" x14ac:dyDescent="0.2">
      <c r="A1977" s="282">
        <v>0.27916666666666667</v>
      </c>
      <c r="B1977" s="284"/>
      <c r="D1977" s="280"/>
      <c r="AK1977" s="184">
        <v>36.576492537313435</v>
      </c>
    </row>
    <row r="1978" spans="1:37" x14ac:dyDescent="0.2">
      <c r="A1978" s="283">
        <v>0.33494753833736884</v>
      </c>
      <c r="B1978" s="285"/>
      <c r="D1978" s="281"/>
      <c r="AK1978" s="186">
        <v>37.656626506024097</v>
      </c>
    </row>
    <row r="1979" spans="1:37" x14ac:dyDescent="0.2">
      <c r="A1979" s="283">
        <v>0.38106945298094652</v>
      </c>
      <c r="B1979" s="285"/>
      <c r="D1979" s="281"/>
      <c r="AK1979" s="186">
        <v>36.62096774193548</v>
      </c>
    </row>
    <row r="1980" spans="1:37" x14ac:dyDescent="0.2">
      <c r="A1980" s="283">
        <v>0.48335388409371149</v>
      </c>
      <c r="B1980" s="285"/>
      <c r="D1980" s="281"/>
      <c r="AK1980" s="186">
        <v>41.524234693877553</v>
      </c>
    </row>
    <row r="1981" spans="1:37" x14ac:dyDescent="0.2">
      <c r="A1981" s="282">
        <v>0.48373408769448373</v>
      </c>
      <c r="B1981" s="284"/>
      <c r="D1981" s="280"/>
      <c r="AK1981" s="184">
        <v>39.342105263157897</v>
      </c>
    </row>
    <row r="1982" spans="1:37" x14ac:dyDescent="0.2">
      <c r="A1982" s="283">
        <v>0.64491275776116019</v>
      </c>
      <c r="B1982" s="285"/>
      <c r="D1982" s="281"/>
      <c r="AK1982" s="186">
        <v>46.523190442726637</v>
      </c>
    </row>
    <row r="1983" spans="1:37" x14ac:dyDescent="0.2">
      <c r="A1983" s="282">
        <v>0.84085603112840468</v>
      </c>
      <c r="B1983" s="284"/>
      <c r="D1983" s="280"/>
      <c r="AK1983" s="184">
        <v>48.497454881999076</v>
      </c>
    </row>
    <row r="1984" spans="1:37" x14ac:dyDescent="0.2">
      <c r="A1984" s="282">
        <v>1.2250922509225093</v>
      </c>
      <c r="B1984" s="284"/>
      <c r="D1984" s="280"/>
      <c r="AK1984" s="184">
        <v>49.412650602409641</v>
      </c>
    </row>
    <row r="1985" spans="1:38" x14ac:dyDescent="0.2">
      <c r="A1985" s="283">
        <v>0.12574183976261127</v>
      </c>
      <c r="B1985" s="285"/>
      <c r="D1985" s="281"/>
      <c r="AK1985" s="186">
        <v>27.694690265486727</v>
      </c>
    </row>
    <row r="1986" spans="1:38" x14ac:dyDescent="0.2">
      <c r="A1986" s="282">
        <v>0.14253591505309182</v>
      </c>
      <c r="B1986" s="284"/>
      <c r="D1986" s="280"/>
      <c r="AK1986" s="184">
        <v>31.3102541630149</v>
      </c>
    </row>
    <row r="1987" spans="1:38" x14ac:dyDescent="0.2">
      <c r="A1987" s="282">
        <v>0.17922497308934338</v>
      </c>
      <c r="B1987" s="284"/>
      <c r="D1987" s="280"/>
      <c r="AK1987" s="184">
        <v>30.918918918918919</v>
      </c>
    </row>
    <row r="1988" spans="1:38" x14ac:dyDescent="0.2">
      <c r="A1988" s="283">
        <v>0.37215033887861981</v>
      </c>
      <c r="B1988" s="285"/>
      <c r="D1988" s="281"/>
      <c r="AK1988" s="186">
        <v>37.635761589403977</v>
      </c>
    </row>
    <row r="1989" spans="1:38" x14ac:dyDescent="0.2">
      <c r="A1989" s="283">
        <v>0.41129943502824856</v>
      </c>
      <c r="B1989" s="285"/>
      <c r="D1989" s="281"/>
      <c r="AK1989" s="186">
        <v>41.572802197802197</v>
      </c>
    </row>
    <row r="1990" spans="1:38" x14ac:dyDescent="0.2">
      <c r="A1990" s="282">
        <v>0.53347790729194899</v>
      </c>
      <c r="B1990" s="284"/>
      <c r="D1990" s="280"/>
      <c r="AK1990" s="184">
        <v>43.551829268292686</v>
      </c>
    </row>
    <row r="1991" spans="1:38" x14ac:dyDescent="0.2">
      <c r="A1991" s="282">
        <v>0.55075715086932142</v>
      </c>
      <c r="B1991" s="284"/>
      <c r="D1991" s="280"/>
      <c r="AK1991" s="184">
        <v>42.372708757637476</v>
      </c>
    </row>
    <row r="1992" spans="1:38" x14ac:dyDescent="0.2">
      <c r="A1992" s="282">
        <v>0.79929577464788737</v>
      </c>
      <c r="B1992" s="284"/>
      <c r="D1992" s="280"/>
      <c r="AK1992" s="184">
        <v>47.378854625550659</v>
      </c>
    </row>
    <row r="1993" spans="1:38" x14ac:dyDescent="0.2">
      <c r="A1993" s="283">
        <v>1.0454262601120099</v>
      </c>
      <c r="B1993" s="285"/>
      <c r="D1993" s="281"/>
      <c r="AK1993" s="186">
        <v>51.25595238095238</v>
      </c>
    </row>
    <row r="1994" spans="1:38" x14ac:dyDescent="0.2">
      <c r="A1994" s="283">
        <v>1.0567010309278351</v>
      </c>
      <c r="B1994" s="285"/>
      <c r="D1994" s="281"/>
      <c r="AK1994" s="186">
        <v>48.260162601626014</v>
      </c>
    </row>
    <row r="1995" spans="1:38" x14ac:dyDescent="0.2">
      <c r="A1995" s="283">
        <v>1.197176684881603</v>
      </c>
      <c r="B1995" s="285"/>
      <c r="D1995" s="281"/>
      <c r="AK1995" s="186">
        <v>52.208063902624573</v>
      </c>
    </row>
    <row r="1996" spans="1:38" x14ac:dyDescent="0.2">
      <c r="A1996" s="283">
        <v>1.2160401002506265</v>
      </c>
      <c r="B1996" s="285"/>
      <c r="D1996" s="281"/>
      <c r="AK1996" s="186">
        <v>52.184666117065127</v>
      </c>
    </row>
    <row r="1997" spans="1:38" x14ac:dyDescent="0.2">
      <c r="A1997" s="282">
        <v>1.6414746543778802</v>
      </c>
      <c r="B1997" s="284"/>
      <c r="D1997" s="280"/>
      <c r="AK1997" s="184">
        <v>52.342504211117351</v>
      </c>
    </row>
    <row r="1998" spans="1:38" x14ac:dyDescent="0.2">
      <c r="A1998" s="282">
        <v>1.8333333333333333</v>
      </c>
      <c r="B1998" s="284"/>
      <c r="D1998" s="280"/>
      <c r="AK1998" s="184">
        <v>52.042424242424239</v>
      </c>
    </row>
    <row r="1999" spans="1:38" x14ac:dyDescent="0.2">
      <c r="A1999" s="282">
        <v>0.32138979370249726</v>
      </c>
      <c r="AK1999" s="60"/>
      <c r="AL1999" s="184">
        <v>34.391891891891895</v>
      </c>
    </row>
    <row r="2000" spans="1:38" x14ac:dyDescent="0.2">
      <c r="A2000" s="283">
        <v>0.24742268041237114</v>
      </c>
      <c r="AL2000" s="186">
        <v>30.73076923076923</v>
      </c>
    </row>
    <row r="2001" spans="1:38" x14ac:dyDescent="0.2">
      <c r="A2001" s="282">
        <v>0.38369668246445499</v>
      </c>
      <c r="AL2001" s="184">
        <v>33.992094861660078</v>
      </c>
    </row>
    <row r="2002" spans="1:38" x14ac:dyDescent="0.2">
      <c r="A2002" s="283">
        <v>2.6352201257861636</v>
      </c>
      <c r="AL2002" s="186">
        <v>50.374701670644392</v>
      </c>
    </row>
    <row r="2003" spans="1:38" x14ac:dyDescent="0.2">
      <c r="A2003" s="282">
        <v>0.44817927170868349</v>
      </c>
      <c r="AL2003" s="184">
        <v>38.708333333333336</v>
      </c>
    </row>
    <row r="2004" spans="1:38" x14ac:dyDescent="0.2">
      <c r="A2004" s="283">
        <v>0.33822682786413355</v>
      </c>
      <c r="AL2004" s="186">
        <v>31.96595744680851</v>
      </c>
    </row>
    <row r="2005" spans="1:38" x14ac:dyDescent="0.2">
      <c r="A2005" s="282">
        <v>0.30576923076923079</v>
      </c>
      <c r="AL2005" s="184">
        <v>35</v>
      </c>
    </row>
    <row r="2006" spans="1:38" x14ac:dyDescent="0.2">
      <c r="A2006" s="283">
        <v>0.24250681198910082</v>
      </c>
      <c r="AL2006" s="186">
        <v>31.117977528089888</v>
      </c>
    </row>
    <row r="2007" spans="1:38" x14ac:dyDescent="0.2">
      <c r="A2007" s="282">
        <v>1.0026896180742335</v>
      </c>
      <c r="AL2007" s="184">
        <v>48.023605150214593</v>
      </c>
    </row>
    <row r="2008" spans="1:38" x14ac:dyDescent="0.2">
      <c r="A2008" s="283">
        <v>0.22730118973074515</v>
      </c>
      <c r="AL2008" s="186">
        <v>30.079889807162534</v>
      </c>
    </row>
    <row r="2009" spans="1:38" x14ac:dyDescent="0.2">
      <c r="A2009" s="282">
        <v>1.8476821192052981</v>
      </c>
      <c r="AL2009" s="184">
        <v>48.784946236559136</v>
      </c>
    </row>
    <row r="2010" spans="1:38" x14ac:dyDescent="0.2">
      <c r="A2010" s="283">
        <v>0.25903307888040711</v>
      </c>
      <c r="AL2010" s="186">
        <v>32.159135559921417</v>
      </c>
    </row>
    <row r="2011" spans="1:38" x14ac:dyDescent="0.2">
      <c r="A2011" s="282">
        <v>0.30205949656750575</v>
      </c>
      <c r="AL2011" s="184">
        <v>32.405303030303031</v>
      </c>
    </row>
    <row r="2012" spans="1:38" x14ac:dyDescent="0.2">
      <c r="A2012" s="283">
        <v>0.81889763779527558</v>
      </c>
      <c r="AL2012" s="186">
        <v>48.009615384615387</v>
      </c>
    </row>
    <row r="2013" spans="1:38" x14ac:dyDescent="0.2">
      <c r="A2013" s="282">
        <v>2.1711229946524062</v>
      </c>
      <c r="AL2013" s="184">
        <v>44.598522167487687</v>
      </c>
    </row>
    <row r="2014" spans="1:38" x14ac:dyDescent="0.2">
      <c r="A2014" s="283">
        <v>0.45083932853717024</v>
      </c>
      <c r="AL2014" s="186">
        <v>36.219858156028366</v>
      </c>
    </row>
    <row r="2015" spans="1:38" x14ac:dyDescent="0.2">
      <c r="A2015" s="282">
        <v>0.58157602663706998</v>
      </c>
      <c r="AL2015" s="184">
        <v>39.44656488549618</v>
      </c>
    </row>
    <row r="2016" spans="1:38" x14ac:dyDescent="0.2">
      <c r="A2016" s="283">
        <v>0.10858799371904819</v>
      </c>
      <c r="AL2016" s="186">
        <v>23.053392658509456</v>
      </c>
    </row>
    <row r="2017" spans="1:38" x14ac:dyDescent="0.2">
      <c r="A2017" s="282">
        <v>0.8950892857142857</v>
      </c>
      <c r="AL2017" s="184">
        <v>47.512468827930178</v>
      </c>
    </row>
    <row r="2018" spans="1:38" x14ac:dyDescent="0.2">
      <c r="A2018" s="283">
        <v>0.52637221269296741</v>
      </c>
      <c r="AL2018" s="186">
        <v>37.071283095723011</v>
      </c>
    </row>
    <row r="2019" spans="1:38" x14ac:dyDescent="0.2">
      <c r="A2019" s="282">
        <v>0.22482758620689655</v>
      </c>
      <c r="AL2019" s="184">
        <v>28.537832310838446</v>
      </c>
    </row>
    <row r="2020" spans="1:38" x14ac:dyDescent="0.2">
      <c r="A2020" s="283">
        <v>0.2560386473429952</v>
      </c>
      <c r="AL2020" s="186">
        <v>30</v>
      </c>
    </row>
    <row r="2021" spans="1:38" x14ac:dyDescent="0.2">
      <c r="A2021" s="282">
        <v>0.307</v>
      </c>
      <c r="AL2021" s="184">
        <v>31</v>
      </c>
    </row>
    <row r="2022" spans="1:38" x14ac:dyDescent="0.2">
      <c r="A2022" s="283">
        <v>0.24090571640683001</v>
      </c>
      <c r="AL2022" s="186">
        <v>29.075500770416024</v>
      </c>
    </row>
    <row r="2023" spans="1:38" x14ac:dyDescent="0.2">
      <c r="A2023" s="282">
        <v>0.29142857142857143</v>
      </c>
      <c r="AL2023" s="184">
        <v>30</v>
      </c>
    </row>
    <row r="2024" spans="1:38" x14ac:dyDescent="0.2">
      <c r="A2024" s="283">
        <v>1.8067556952081696</v>
      </c>
      <c r="AL2024" s="186">
        <v>48.802173913043475</v>
      </c>
    </row>
    <row r="2025" spans="1:38" x14ac:dyDescent="0.2">
      <c r="A2025" s="282">
        <v>1.1027154663518299</v>
      </c>
      <c r="AL2025" s="184">
        <v>47.618308351177731</v>
      </c>
    </row>
    <row r="2026" spans="1:38" x14ac:dyDescent="0.2">
      <c r="A2026" s="283">
        <v>0.85416666666666663</v>
      </c>
      <c r="AL2026" s="186">
        <v>46.352549889135254</v>
      </c>
    </row>
    <row r="2027" spans="1:38" x14ac:dyDescent="0.2">
      <c r="A2027" s="282">
        <v>0.40174927113702624</v>
      </c>
      <c r="AL2027" s="184">
        <v>35.268505079825836</v>
      </c>
    </row>
    <row r="2028" spans="1:38" x14ac:dyDescent="0.2">
      <c r="A2028" s="283">
        <v>1.0451127819548873</v>
      </c>
      <c r="AL2028" s="186">
        <v>48.168165467625897</v>
      </c>
    </row>
    <row r="2029" spans="1:38" x14ac:dyDescent="0.2">
      <c r="A2029" s="282">
        <v>0.37977430555555558</v>
      </c>
      <c r="AL2029" s="184">
        <v>34.921142857142854</v>
      </c>
    </row>
    <row r="2030" spans="1:38" x14ac:dyDescent="0.2">
      <c r="A2030" s="283">
        <v>1.5331648768161719</v>
      </c>
      <c r="AL2030" s="186">
        <v>49.552121961269059</v>
      </c>
    </row>
    <row r="2031" spans="1:38" x14ac:dyDescent="0.2">
      <c r="A2031" s="282">
        <v>1.589186176142698</v>
      </c>
      <c r="AL2031" s="184">
        <v>50</v>
      </c>
    </row>
    <row r="2032" spans="1:38" x14ac:dyDescent="0.2">
      <c r="A2032" s="283">
        <v>0.31385899406984408</v>
      </c>
      <c r="AL2032" s="186">
        <v>34.817354793561933</v>
      </c>
    </row>
    <row r="2033" spans="1:39" x14ac:dyDescent="0.2">
      <c r="A2033" s="282">
        <v>0.2289957014458773</v>
      </c>
      <c r="AL2033" s="184">
        <v>29.941979522184301</v>
      </c>
    </row>
    <row r="2034" spans="1:39" x14ac:dyDescent="0.2">
      <c r="A2034" s="283">
        <v>1.5174825174825175</v>
      </c>
      <c r="AL2034" s="186">
        <v>48.027649769585253</v>
      </c>
    </row>
    <row r="2035" spans="1:39" x14ac:dyDescent="0.2">
      <c r="A2035" s="282">
        <v>1.0035633300939424</v>
      </c>
      <c r="AL2035" s="184">
        <v>48.700129115558425</v>
      </c>
    </row>
    <row r="2036" spans="1:39" x14ac:dyDescent="0.2">
      <c r="A2036" s="283">
        <v>1.0982142857142858</v>
      </c>
      <c r="AL2036" s="186">
        <v>47.865853658536587</v>
      </c>
    </row>
    <row r="2037" spans="1:39" x14ac:dyDescent="0.2">
      <c r="A2037" s="282">
        <v>1.0462287104622872</v>
      </c>
      <c r="AL2037" s="184">
        <v>47.860465116279073</v>
      </c>
    </row>
    <row r="2038" spans="1:39" x14ac:dyDescent="0.2">
      <c r="A2038" s="283">
        <v>0.3525016979850577</v>
      </c>
      <c r="AM2038" s="294">
        <v>30.530507385998714</v>
      </c>
    </row>
    <row r="2039" spans="1:39" x14ac:dyDescent="0.2">
      <c r="A2039" s="282">
        <v>2.5828220858895707</v>
      </c>
      <c r="AM2039" s="293">
        <v>46.437054631828978</v>
      </c>
    </row>
    <row r="2040" spans="1:39" x14ac:dyDescent="0.2">
      <c r="A2040" s="283">
        <v>0.15612123431920155</v>
      </c>
      <c r="AM2040" s="294">
        <v>27.605278592375367</v>
      </c>
    </row>
    <row r="2041" spans="1:39" x14ac:dyDescent="0.2">
      <c r="A2041" s="282">
        <v>0.68965517241379315</v>
      </c>
      <c r="AM2041" s="293">
        <v>36.5</v>
      </c>
    </row>
    <row r="2042" spans="1:39" x14ac:dyDescent="0.2">
      <c r="A2042" s="283">
        <v>0.38543455857093784</v>
      </c>
      <c r="AM2042" s="294">
        <v>33</v>
      </c>
    </row>
    <row r="2043" spans="1:39" x14ac:dyDescent="0.2">
      <c r="A2043" s="282">
        <v>0.39180909384069657</v>
      </c>
      <c r="AM2043" s="293">
        <v>33.666666666666664</v>
      </c>
    </row>
    <row r="2044" spans="1:39" x14ac:dyDescent="0.2">
      <c r="A2044" s="283">
        <v>1.3519362186788155</v>
      </c>
      <c r="AM2044" s="294">
        <v>48.358607132827856</v>
      </c>
    </row>
    <row r="2045" spans="1:39" x14ac:dyDescent="0.2">
      <c r="A2045" s="282">
        <v>1.3729281767955801</v>
      </c>
      <c r="AM2045" s="293">
        <v>47.78672032193159</v>
      </c>
    </row>
    <row r="2046" spans="1:39" x14ac:dyDescent="0.2">
      <c r="A2046" s="283">
        <v>1.6079714455681142</v>
      </c>
      <c r="AM2046" s="294">
        <v>48.568257491675915</v>
      </c>
    </row>
    <row r="2047" spans="1:39" x14ac:dyDescent="0.2">
      <c r="A2047" s="282">
        <v>1.3959677419354839</v>
      </c>
      <c r="AM2047" s="293">
        <v>48.573079145002886</v>
      </c>
    </row>
    <row r="2048" spans="1:39" x14ac:dyDescent="0.2">
      <c r="A2048" s="282">
        <v>0.26999316473000684</v>
      </c>
      <c r="AM2048" s="293">
        <v>28.253797468354431</v>
      </c>
    </row>
    <row r="2049" spans="1:40" x14ac:dyDescent="0.2">
      <c r="A2049" s="283">
        <v>1.59375</v>
      </c>
      <c r="AM2049" s="294">
        <v>46.813725490196077</v>
      </c>
    </row>
    <row r="2050" spans="1:40" x14ac:dyDescent="0.2">
      <c r="A2050" s="282">
        <v>1.9376513317191284</v>
      </c>
      <c r="AM2050" s="293">
        <v>49.015932521087159</v>
      </c>
    </row>
    <row r="2051" spans="1:40" x14ac:dyDescent="0.2">
      <c r="A2051" s="283">
        <v>1.5977830562153603</v>
      </c>
      <c r="AM2051" s="294">
        <v>48.354806739345889</v>
      </c>
    </row>
    <row r="2052" spans="1:40" x14ac:dyDescent="0.2">
      <c r="A2052" s="282">
        <v>1.3125</v>
      </c>
      <c r="AM2052" s="293">
        <v>48.799783549783548</v>
      </c>
    </row>
    <row r="2053" spans="1:40" x14ac:dyDescent="0.2">
      <c r="A2053" s="283">
        <v>1.5043327556325823</v>
      </c>
      <c r="AM2053" s="294">
        <v>48.997695852534562</v>
      </c>
    </row>
    <row r="2054" spans="1:40" x14ac:dyDescent="0.2">
      <c r="A2054" s="282">
        <v>0.29993041057759223</v>
      </c>
      <c r="AM2054" s="293">
        <v>27.584686774941996</v>
      </c>
    </row>
    <row r="2055" spans="1:40" x14ac:dyDescent="0.2">
      <c r="A2055" s="283">
        <v>0.40629685157421291</v>
      </c>
      <c r="AM2055" s="294">
        <v>35.123001230012299</v>
      </c>
    </row>
    <row r="2056" spans="1:40" x14ac:dyDescent="0.2">
      <c r="A2056" s="282">
        <v>1.8198433420365536</v>
      </c>
      <c r="AM2056" s="293">
        <v>48.899569583931132</v>
      </c>
    </row>
    <row r="2057" spans="1:40" x14ac:dyDescent="0.2">
      <c r="A2057" s="283">
        <v>0.59947472094550225</v>
      </c>
      <c r="AM2057" s="294">
        <v>39.507119386637456</v>
      </c>
    </row>
    <row r="2058" spans="1:40" x14ac:dyDescent="0.2">
      <c r="A2058" s="282">
        <v>0.45977011494252873</v>
      </c>
      <c r="AM2058" s="293">
        <v>36.328125</v>
      </c>
    </row>
    <row r="2059" spans="1:40" x14ac:dyDescent="0.2">
      <c r="A2059" s="283">
        <v>0.42427385892116182</v>
      </c>
      <c r="AM2059" s="294">
        <v>34.8879380603097</v>
      </c>
    </row>
    <row r="2060" spans="1:40" x14ac:dyDescent="0.2">
      <c r="A2060" s="282">
        <v>0.24720447284345048</v>
      </c>
      <c r="AM2060" s="293">
        <v>27.347334410339258</v>
      </c>
    </row>
    <row r="2061" spans="1:40" x14ac:dyDescent="0.2">
      <c r="A2061" s="283">
        <v>0.32977017637626937</v>
      </c>
      <c r="AM2061" s="294">
        <v>34.551053484602917</v>
      </c>
    </row>
    <row r="2062" spans="1:40" x14ac:dyDescent="0.2">
      <c r="A2062" s="300">
        <v>1.1928934010152283</v>
      </c>
      <c r="AN2062" s="184">
        <v>41.829787234042556</v>
      </c>
    </row>
    <row r="2063" spans="1:40" x14ac:dyDescent="0.2">
      <c r="A2063" s="301">
        <v>0.17642752562225475</v>
      </c>
      <c r="AN2063" s="186">
        <v>25.103734439834025</v>
      </c>
    </row>
    <row r="2064" spans="1:40" x14ac:dyDescent="0.2">
      <c r="A2064" s="300">
        <v>0.46895238095238095</v>
      </c>
      <c r="AN2064" s="184">
        <v>35.06092607636068</v>
      </c>
    </row>
    <row r="2065" spans="1:40" x14ac:dyDescent="0.2">
      <c r="A2065" s="301">
        <v>0.20394088669950738</v>
      </c>
      <c r="AN2065" s="186">
        <v>28.019323671497585</v>
      </c>
    </row>
    <row r="2066" spans="1:40" x14ac:dyDescent="0.2">
      <c r="A2066" s="300">
        <v>1.3403141361256545</v>
      </c>
      <c r="AN2066" s="184">
        <v>44.43359375</v>
      </c>
    </row>
    <row r="2067" spans="1:40" x14ac:dyDescent="0.2">
      <c r="A2067" s="301">
        <v>0.55984042553191493</v>
      </c>
      <c r="AN2067" s="186">
        <v>38.004750593824227</v>
      </c>
    </row>
    <row r="2068" spans="1:40" x14ac:dyDescent="0.2">
      <c r="A2068" s="300">
        <v>0.10632818248712289</v>
      </c>
      <c r="AN2068" s="184">
        <v>23.183391003460208</v>
      </c>
    </row>
    <row r="2069" spans="1:40" x14ac:dyDescent="0.2">
      <c r="A2069" s="301">
        <v>0.66441005802707931</v>
      </c>
      <c r="AN2069" s="186">
        <v>37.001455604075694</v>
      </c>
    </row>
    <row r="2070" spans="1:40" x14ac:dyDescent="0.2">
      <c r="A2070" s="300">
        <v>0.47902097902097901</v>
      </c>
      <c r="AN2070" s="184">
        <v>34.148418491484186</v>
      </c>
    </row>
    <row r="2071" spans="1:40" x14ac:dyDescent="0.2">
      <c r="A2071" s="301">
        <v>0.34304635761589403</v>
      </c>
      <c r="AN2071" s="186">
        <v>31.1003861003861</v>
      </c>
    </row>
    <row r="2072" spans="1:40" x14ac:dyDescent="0.2">
      <c r="A2072" s="300">
        <v>0.32553407934893186</v>
      </c>
      <c r="AN2072" s="184">
        <v>31.2578125</v>
      </c>
    </row>
    <row r="2073" spans="1:40" x14ac:dyDescent="0.2">
      <c r="A2073" s="301">
        <v>0.44028103044496486</v>
      </c>
      <c r="AN2073" s="186">
        <v>33.005319148936174</v>
      </c>
    </row>
    <row r="2074" spans="1:40" x14ac:dyDescent="0.2">
      <c r="A2074" s="300">
        <v>1.7177950868783702</v>
      </c>
      <c r="AN2074" s="184">
        <v>45.536100453435644</v>
      </c>
    </row>
    <row r="2075" spans="1:40" x14ac:dyDescent="0.2">
      <c r="A2075" s="301">
        <v>0.36762020693852709</v>
      </c>
      <c r="AN2075" s="186">
        <v>31.043046357615893</v>
      </c>
    </row>
    <row r="2076" spans="1:40" x14ac:dyDescent="0.2">
      <c r="A2076" s="300">
        <v>0.15323351385791653</v>
      </c>
      <c r="AN2076" s="184">
        <v>25.155925155925157</v>
      </c>
    </row>
    <row r="2077" spans="1:40" x14ac:dyDescent="0.2">
      <c r="A2077" s="301">
        <v>0.45238095238095238</v>
      </c>
      <c r="AN2077" s="186">
        <v>36.94736842105263</v>
      </c>
    </row>
    <row r="2078" spans="1:40" x14ac:dyDescent="0.2">
      <c r="A2078" s="300">
        <v>0.666189111747851</v>
      </c>
      <c r="AN2078" s="184">
        <v>36.221505376344084</v>
      </c>
    </row>
    <row r="2079" spans="1:40" x14ac:dyDescent="0.2">
      <c r="A2079" s="301">
        <v>0.39195979899497485</v>
      </c>
      <c r="AN2079" s="186">
        <v>30.448717948717949</v>
      </c>
    </row>
    <row r="2080" spans="1:40" x14ac:dyDescent="0.2">
      <c r="A2080" s="300">
        <v>0.14583333333333334</v>
      </c>
      <c r="AN2080" s="184">
        <v>24.175824175824175</v>
      </c>
    </row>
    <row r="2081" spans="1:40" x14ac:dyDescent="0.2">
      <c r="A2081" s="301">
        <v>0.2135523613963039</v>
      </c>
      <c r="AN2081" s="186">
        <v>26.378205128205128</v>
      </c>
    </row>
    <row r="2082" spans="1:40" x14ac:dyDescent="0.2">
      <c r="A2082" s="300">
        <v>1.4388327721661054</v>
      </c>
      <c r="AN2082" s="184">
        <v>44.563182527301095</v>
      </c>
    </row>
    <row r="2083" spans="1:40" x14ac:dyDescent="0.2">
      <c r="A2083" s="301">
        <v>1.735472679965308</v>
      </c>
      <c r="AN2083" s="186">
        <v>44.32783608195902</v>
      </c>
    </row>
    <row r="2084" spans="1:40" x14ac:dyDescent="0.2">
      <c r="A2084" s="300">
        <v>0.29101358411703238</v>
      </c>
      <c r="AN2084" s="184">
        <v>26.696588868940754</v>
      </c>
    </row>
    <row r="2085" spans="1:40" x14ac:dyDescent="0.2">
      <c r="A2085" s="301">
        <v>0.38492063492063494</v>
      </c>
      <c r="AN2085" s="186">
        <v>35.036082474226802</v>
      </c>
    </row>
    <row r="2086" spans="1:40" x14ac:dyDescent="0.2">
      <c r="A2086" s="300">
        <v>0.42415498763396536</v>
      </c>
      <c r="AN2086" s="184">
        <v>35.396501457725947</v>
      </c>
    </row>
    <row r="2087" spans="1:40" x14ac:dyDescent="0.2">
      <c r="A2087" s="301">
        <v>0.49165935030728708</v>
      </c>
      <c r="AN2087" s="186">
        <v>36.642857142857146</v>
      </c>
    </row>
    <row r="2088" spans="1:40" x14ac:dyDescent="0.2">
      <c r="A2088" s="300">
        <v>0.30398671096345514</v>
      </c>
      <c r="AN2088" s="184">
        <v>28</v>
      </c>
    </row>
    <row r="2089" spans="1:40" x14ac:dyDescent="0.2">
      <c r="A2089" s="301">
        <v>1.1899779735682818</v>
      </c>
      <c r="AN2089" s="186">
        <v>44.076816288755204</v>
      </c>
    </row>
    <row r="2090" spans="1:40" x14ac:dyDescent="0.2">
      <c r="A2090" s="300">
        <v>2.028179190751445</v>
      </c>
      <c r="AN2090" s="184">
        <v>46.615603847524049</v>
      </c>
    </row>
    <row r="2091" spans="1:40" x14ac:dyDescent="0.2">
      <c r="A2091" s="301">
        <v>0.87177875549968575</v>
      </c>
      <c r="AN2091" s="186">
        <v>41.499639509733235</v>
      </c>
    </row>
    <row r="2092" spans="1:40" x14ac:dyDescent="0.2">
      <c r="A2092" s="300">
        <v>0.27500000000000002</v>
      </c>
      <c r="AN2092" s="184">
        <v>24.732620320855617</v>
      </c>
    </row>
    <row r="2093" spans="1:40" x14ac:dyDescent="0.2">
      <c r="A2093" s="301">
        <v>0.31546707503828486</v>
      </c>
      <c r="AN2093" s="186">
        <v>30.728155339805824</v>
      </c>
    </row>
    <row r="2094" spans="1:40" x14ac:dyDescent="0.2">
      <c r="A2094" s="300">
        <v>0.72847965738758025</v>
      </c>
      <c r="AN2094" s="184">
        <v>38.965314520870074</v>
      </c>
    </row>
    <row r="2095" spans="1:40" x14ac:dyDescent="0.2">
      <c r="A2095" s="301">
        <v>0.33150470219435735</v>
      </c>
      <c r="AN2095" s="186">
        <v>30.338849487785659</v>
      </c>
    </row>
    <row r="2096" spans="1:40" x14ac:dyDescent="0.2">
      <c r="A2096" s="300">
        <v>0.28719325153374231</v>
      </c>
      <c r="AN2096" s="184">
        <v>27.503337783711615</v>
      </c>
    </row>
    <row r="2097" spans="1:41" x14ac:dyDescent="0.2">
      <c r="A2097" s="301">
        <v>0.90459849004804394</v>
      </c>
      <c r="AN2097" s="186">
        <v>43.345978755690439</v>
      </c>
    </row>
    <row r="2098" spans="1:41" x14ac:dyDescent="0.2">
      <c r="A2098" s="300">
        <v>0.64588744588744584</v>
      </c>
      <c r="AN2098" s="184">
        <v>37.386058981233241</v>
      </c>
    </row>
    <row r="2099" spans="1:41" x14ac:dyDescent="0.2">
      <c r="A2099" s="301">
        <v>0.39362657091561937</v>
      </c>
      <c r="AN2099" s="186">
        <v>33.00171037628278</v>
      </c>
    </row>
    <row r="2100" spans="1:41" x14ac:dyDescent="0.2">
      <c r="A2100" s="300">
        <v>0.41294196130753835</v>
      </c>
      <c r="AN2100" s="184">
        <v>32.504038772213249</v>
      </c>
    </row>
    <row r="2101" spans="1:41" x14ac:dyDescent="0.2">
      <c r="A2101" s="301">
        <v>1.0818536162841057</v>
      </c>
      <c r="AN2101" s="186">
        <v>43.042433947157726</v>
      </c>
    </row>
    <row r="2102" spans="1:41" x14ac:dyDescent="0.2">
      <c r="A2102" s="300">
        <v>1.3997071742313323</v>
      </c>
      <c r="AN2102" s="184">
        <v>45.052301255230127</v>
      </c>
    </row>
    <row r="2103" spans="1:41" x14ac:dyDescent="0.2">
      <c r="A2103" s="301">
        <v>0.2839425587467363</v>
      </c>
      <c r="AN2103" s="186">
        <v>33.183908045977013</v>
      </c>
    </row>
    <row r="2104" spans="1:41" x14ac:dyDescent="0.2">
      <c r="A2104" s="300">
        <v>0.3401413982717989</v>
      </c>
      <c r="AN2104" s="184">
        <v>34.341801385681293</v>
      </c>
    </row>
    <row r="2105" spans="1:41" x14ac:dyDescent="0.2">
      <c r="A2105" s="301">
        <v>1.3056628056628057</v>
      </c>
      <c r="AN2105" s="186">
        <v>44.220798422868405</v>
      </c>
    </row>
    <row r="2106" spans="1:41" x14ac:dyDescent="0.2">
      <c r="A2106" s="300">
        <v>0.48465873512836566</v>
      </c>
      <c r="AN2106" s="184">
        <v>35.89793281653747</v>
      </c>
    </row>
    <row r="2107" spans="1:41" x14ac:dyDescent="0.2">
      <c r="A2107" s="301">
        <v>0.27063423110338836</v>
      </c>
      <c r="AN2107" s="186">
        <v>31.051364365971107</v>
      </c>
    </row>
    <row r="2108" spans="1:41" x14ac:dyDescent="0.2">
      <c r="A2108" s="300">
        <v>0.23952095808383234</v>
      </c>
      <c r="AN2108" s="184">
        <v>25</v>
      </c>
    </row>
    <row r="2109" spans="1:41" x14ac:dyDescent="0.2">
      <c r="A2109" s="363">
        <v>0.70532319391634979</v>
      </c>
      <c r="AN2109" s="370"/>
      <c r="AO2109" s="367">
        <v>38.749326145552558</v>
      </c>
    </row>
    <row r="2110" spans="1:41" x14ac:dyDescent="0.2">
      <c r="A2110" s="364">
        <v>0.85013812154696133</v>
      </c>
      <c r="AN2110" s="371"/>
      <c r="AO2110" s="368">
        <v>43.411860276198212</v>
      </c>
    </row>
    <row r="2111" spans="1:41" x14ac:dyDescent="0.2">
      <c r="A2111" s="363">
        <v>0.62677725118483407</v>
      </c>
      <c r="AN2111" s="370"/>
      <c r="AO2111" s="367">
        <v>37.013232514177695</v>
      </c>
    </row>
    <row r="2112" spans="1:41" x14ac:dyDescent="0.2">
      <c r="A2112" s="364">
        <v>0.56097560975609762</v>
      </c>
      <c r="AN2112" s="371"/>
      <c r="AO2112" s="368">
        <v>35.007608695652173</v>
      </c>
    </row>
    <row r="2113" spans="1:41" x14ac:dyDescent="0.2">
      <c r="A2113" s="363">
        <v>0.58883248730964466</v>
      </c>
      <c r="AN2113" s="370"/>
      <c r="AO2113" s="367">
        <v>35.010057471264368</v>
      </c>
    </row>
    <row r="2114" spans="1:41" x14ac:dyDescent="0.2">
      <c r="A2114" s="364">
        <v>0.82456140350877194</v>
      </c>
      <c r="AN2114" s="371"/>
      <c r="AO2114" s="368">
        <v>38.324468085106382</v>
      </c>
    </row>
    <row r="2115" spans="1:41" x14ac:dyDescent="0.2">
      <c r="A2115" s="363">
        <v>0.1736111111111111</v>
      </c>
      <c r="AN2115" s="370"/>
      <c r="AO2115" s="367">
        <v>24.285714285714285</v>
      </c>
    </row>
    <row r="2116" spans="1:41" x14ac:dyDescent="0.2">
      <c r="A2116" s="364">
        <v>0.53938185443668996</v>
      </c>
      <c r="AN2116" s="371"/>
      <c r="AO2116" s="368">
        <v>34.620455945779419</v>
      </c>
    </row>
    <row r="2117" spans="1:41" x14ac:dyDescent="0.2">
      <c r="A2117" s="363">
        <v>0.52660550458715594</v>
      </c>
      <c r="AN2117" s="370"/>
      <c r="AO2117" s="367">
        <v>34.337979094076658</v>
      </c>
    </row>
    <row r="2118" spans="1:41" x14ac:dyDescent="0.2">
      <c r="A2118" s="364">
        <v>0.84704370179948585</v>
      </c>
      <c r="AN2118" s="371"/>
      <c r="AO2118" s="368">
        <v>41.74506828528073</v>
      </c>
    </row>
    <row r="2119" spans="1:41" x14ac:dyDescent="0.2">
      <c r="A2119" s="363">
        <v>1.0844221105527638</v>
      </c>
      <c r="AN2119" s="370"/>
      <c r="AO2119" s="367">
        <v>43.211306765523631</v>
      </c>
    </row>
    <row r="2120" spans="1:41" x14ac:dyDescent="0.2">
      <c r="A2120" s="364">
        <v>1.0160075329566856</v>
      </c>
      <c r="AN2120" s="371"/>
      <c r="AO2120" s="368">
        <v>42.84522706209453</v>
      </c>
    </row>
    <row r="2121" spans="1:41" x14ac:dyDescent="0.2">
      <c r="A2121" s="363">
        <v>1.0272435897435896</v>
      </c>
      <c r="AN2121" s="370"/>
      <c r="AO2121" s="367">
        <v>44.001560062402497</v>
      </c>
    </row>
    <row r="2122" spans="1:41" x14ac:dyDescent="0.2">
      <c r="A2122" s="364">
        <v>0.94117647058823528</v>
      </c>
      <c r="AN2122" s="371"/>
      <c r="AO2122" s="368">
        <v>42.018442622950822</v>
      </c>
    </row>
    <row r="2123" spans="1:41" x14ac:dyDescent="0.2">
      <c r="A2123" s="363">
        <v>0.97062579821200512</v>
      </c>
      <c r="AN2123" s="370"/>
      <c r="AO2123" s="367">
        <v>43.42763157894737</v>
      </c>
    </row>
    <row r="2124" spans="1:41" x14ac:dyDescent="0.2">
      <c r="A2124" s="364">
        <v>0.90744466800804824</v>
      </c>
      <c r="AN2124" s="371"/>
      <c r="AO2124" s="368">
        <v>43.514412416851442</v>
      </c>
    </row>
    <row r="2125" spans="1:41" x14ac:dyDescent="0.2">
      <c r="A2125" s="363">
        <v>1.0106382978723405</v>
      </c>
      <c r="AN2125" s="370"/>
      <c r="AO2125" s="367">
        <v>43.938596491228068</v>
      </c>
    </row>
    <row r="2126" spans="1:41" x14ac:dyDescent="0.2">
      <c r="A2126" s="364">
        <v>0.32887931034482759</v>
      </c>
      <c r="AN2126" s="371"/>
      <c r="AO2126" s="368">
        <v>34.344692005242464</v>
      </c>
    </row>
    <row r="2127" spans="1:41" x14ac:dyDescent="0.2">
      <c r="A2127" s="363">
        <v>0.34327383543752721</v>
      </c>
      <c r="AN2127" s="370"/>
      <c r="AO2127" s="367">
        <v>33.861762840837031</v>
      </c>
    </row>
    <row r="2128" spans="1:41" x14ac:dyDescent="0.2">
      <c r="A2128" s="364">
        <v>1.1990740740740742</v>
      </c>
      <c r="AN2128" s="371"/>
      <c r="AO2128" s="368">
        <v>44.057915057915061</v>
      </c>
    </row>
    <row r="2129" spans="1:41" x14ac:dyDescent="0.2">
      <c r="A2129" s="363">
        <v>1.2290575916230366</v>
      </c>
      <c r="AN2129" s="370"/>
      <c r="AO2129" s="367">
        <v>44.841320553780619</v>
      </c>
    </row>
    <row r="2130" spans="1:41" x14ac:dyDescent="0.2">
      <c r="A2130" s="364">
        <v>1.4814582023884348</v>
      </c>
      <c r="AN2130" s="371"/>
      <c r="AO2130" s="368">
        <v>44.870598218073823</v>
      </c>
    </row>
    <row r="2131" spans="1:41" x14ac:dyDescent="0.2">
      <c r="A2131" s="363">
        <v>1.3731746890210925</v>
      </c>
      <c r="AN2131" s="370"/>
      <c r="AO2131" s="367">
        <v>45.14612051988972</v>
      </c>
    </row>
    <row r="2132" spans="1:41" x14ac:dyDescent="0.2">
      <c r="A2132" s="364">
        <v>1.1811320754716981</v>
      </c>
      <c r="AN2132" s="371"/>
      <c r="AO2132" s="368">
        <v>44.366347177848773</v>
      </c>
    </row>
    <row r="2133" spans="1:41" x14ac:dyDescent="0.2">
      <c r="A2133" s="363">
        <v>0.40640260444926751</v>
      </c>
      <c r="AN2133" s="370"/>
      <c r="AO2133" s="367">
        <v>35.086782376502001</v>
      </c>
    </row>
    <row r="2134" spans="1:41" x14ac:dyDescent="0.2">
      <c r="A2134" s="363">
        <v>2.1842105263157894</v>
      </c>
      <c r="AN2134" s="370"/>
      <c r="AO2134" s="367">
        <v>44.016867469879521</v>
      </c>
    </row>
    <row r="2135" spans="1:41" x14ac:dyDescent="0.2">
      <c r="A2135" s="364">
        <v>0.2593386405388855</v>
      </c>
      <c r="AN2135" s="371"/>
      <c r="AO2135" s="368">
        <v>25.853010625737898</v>
      </c>
    </row>
    <row r="2136" spans="1:41" x14ac:dyDescent="0.2">
      <c r="A2136" s="363">
        <v>1.2881619937694704</v>
      </c>
      <c r="AN2136" s="370"/>
      <c r="AO2136" s="367">
        <v>44.135429262394197</v>
      </c>
    </row>
    <row r="2137" spans="1:41" x14ac:dyDescent="0.2">
      <c r="A2137" s="364">
        <v>0.21356421356421357</v>
      </c>
      <c r="AN2137" s="371"/>
      <c r="AO2137" s="368">
        <v>24.466216216216218</v>
      </c>
    </row>
    <row r="2138" spans="1:41" x14ac:dyDescent="0.2">
      <c r="A2138" s="363">
        <v>0.25834064969271292</v>
      </c>
      <c r="AN2138" s="370"/>
      <c r="AO2138" s="367">
        <v>24.855564995751912</v>
      </c>
    </row>
    <row r="2139" spans="1:41" x14ac:dyDescent="0.2">
      <c r="A2139" s="364">
        <v>0.88669487541137748</v>
      </c>
      <c r="AN2139" s="371"/>
      <c r="AO2139" s="368">
        <v>43.213149522799576</v>
      </c>
    </row>
    <row r="2140" spans="1:41" x14ac:dyDescent="0.2">
      <c r="A2140" s="363">
        <v>0.45454545454545453</v>
      </c>
      <c r="AN2140" s="370"/>
      <c r="AO2140" s="367">
        <v>33.34375</v>
      </c>
    </row>
    <row r="2141" spans="1:41" x14ac:dyDescent="0.2">
      <c r="A2141" s="364">
        <v>0.60441767068273089</v>
      </c>
      <c r="AN2141" s="371"/>
      <c r="AO2141" s="368">
        <v>35.398671096345517</v>
      </c>
    </row>
    <row r="2142" spans="1:41" x14ac:dyDescent="0.2">
      <c r="A2142" s="363">
        <v>0.44559585492227977</v>
      </c>
      <c r="AN2142" s="370"/>
      <c r="AO2142" s="367">
        <v>33.150105708245242</v>
      </c>
    </row>
    <row r="2143" spans="1:41" x14ac:dyDescent="0.2">
      <c r="A2143" s="364">
        <v>0.34028294862248698</v>
      </c>
      <c r="AN2143" s="371"/>
      <c r="AO2143" s="368">
        <v>30.76586433260394</v>
      </c>
    </row>
    <row r="2144" spans="1:41" x14ac:dyDescent="0.2">
      <c r="A2144" s="363">
        <v>1.6470588235294117</v>
      </c>
      <c r="AN2144" s="370"/>
      <c r="AO2144" s="367">
        <v>44.792682926829265</v>
      </c>
    </row>
    <row r="2145" spans="1:41" x14ac:dyDescent="0.2">
      <c r="A2145" s="364">
        <v>1.354368932038835</v>
      </c>
      <c r="AN2145" s="371"/>
      <c r="AO2145" s="368">
        <v>44.464157706093189</v>
      </c>
    </row>
  </sheetData>
  <autoFilter ref="A1:M3528"/>
  <sortState ref="A1923:AL2013">
    <sortCondition ref="D1923:D2013"/>
  </sortState>
  <phoneticPr fontId="14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2020-10-15T15:07:13Z</cp:lastPrinted>
  <dcterms:created xsi:type="dcterms:W3CDTF">2004-11-23T10:17:49Z</dcterms:created>
  <dcterms:modified xsi:type="dcterms:W3CDTF">2020-10-16T07:26:30Z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